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rk\2. Present\SHS Info\2. Classes\5. Physics Resources\Excel Gradebook\"/>
    </mc:Choice>
  </mc:AlternateContent>
  <workbookProtection workbookAlgorithmName="SHA-512" workbookHashValue="B2tX9LTISoKL5PzbMBxQL3r/AlrCi3MlwVbWuUckO+WL9VQayATvDHNiE6DWK2h6iH7OuiXSEwrjO/5T0tiGog==" workbookSaltValue="f5/Ty74s8Wqr/IO3svVwiQ==" workbookSpinCount="100000" lockStructure="1"/>
  <bookViews>
    <workbookView xWindow="240" yWindow="195" windowWidth="15315" windowHeight="7620"/>
  </bookViews>
  <sheets>
    <sheet name="Quarter #1" sheetId="1" r:id="rId1"/>
    <sheet name="Quarter #2" sheetId="5" r:id="rId2"/>
    <sheet name="Jan Mid-Term" sheetId="2" r:id="rId3"/>
    <sheet name="Quarter #3" sheetId="3" r:id="rId4"/>
    <sheet name="Quarter #4" sheetId="4" r:id="rId5"/>
    <sheet name="Final" sheetId="6" r:id="rId6"/>
  </sheets>
  <calcPr calcId="152511"/>
</workbook>
</file>

<file path=xl/calcChain.xml><?xml version="1.0" encoding="utf-8"?>
<calcChain xmlns="http://schemas.openxmlformats.org/spreadsheetml/2006/main">
  <c r="M26" i="6" l="1"/>
  <c r="M25" i="6"/>
  <c r="M24" i="6"/>
  <c r="J25" i="6"/>
  <c r="J24" i="6"/>
  <c r="L22" i="6"/>
  <c r="U25" i="6"/>
  <c r="L26" i="6"/>
  <c r="R6" i="6" l="1"/>
  <c r="E3" i="6"/>
  <c r="D3" i="6"/>
  <c r="C3" i="6"/>
  <c r="B3" i="6"/>
  <c r="E3" i="2"/>
  <c r="D3" i="2"/>
  <c r="C3" i="2"/>
  <c r="J26" i="1"/>
  <c r="H24" i="6" l="1"/>
  <c r="K24" i="6"/>
  <c r="C7" i="6"/>
  <c r="Q26" i="5"/>
  <c r="Q26" i="4"/>
  <c r="Q26" i="3"/>
  <c r="B3" i="2"/>
  <c r="C7" i="2" s="1"/>
  <c r="K26" i="4"/>
  <c r="J26" i="4"/>
  <c r="D26" i="4"/>
  <c r="C26" i="4"/>
  <c r="L25" i="4"/>
  <c r="M25" i="4" s="1"/>
  <c r="E25" i="4"/>
  <c r="F25" i="4" s="1"/>
  <c r="L24" i="4"/>
  <c r="M24" i="4" s="1"/>
  <c r="E24" i="4"/>
  <c r="F24" i="4" s="1"/>
  <c r="L23" i="4"/>
  <c r="M23" i="4" s="1"/>
  <c r="E23" i="4"/>
  <c r="F23" i="4" s="1"/>
  <c r="L22" i="4"/>
  <c r="M22" i="4" s="1"/>
  <c r="E22" i="4"/>
  <c r="F22" i="4" s="1"/>
  <c r="L21" i="4"/>
  <c r="M21" i="4" s="1"/>
  <c r="E21" i="4"/>
  <c r="F21" i="4" s="1"/>
  <c r="L20" i="4"/>
  <c r="M20" i="4" s="1"/>
  <c r="E20" i="4"/>
  <c r="F20" i="4" s="1"/>
  <c r="L19" i="4"/>
  <c r="M19" i="4" s="1"/>
  <c r="E19" i="4"/>
  <c r="F19" i="4" s="1"/>
  <c r="L18" i="4"/>
  <c r="M18" i="4" s="1"/>
  <c r="E18" i="4"/>
  <c r="F18" i="4" s="1"/>
  <c r="L17" i="4"/>
  <c r="M17" i="4" s="1"/>
  <c r="E17" i="4"/>
  <c r="F17" i="4" s="1"/>
  <c r="L16" i="4"/>
  <c r="M16" i="4" s="1"/>
  <c r="E16" i="4"/>
  <c r="F16" i="4" s="1"/>
  <c r="K13" i="4"/>
  <c r="J13" i="4"/>
  <c r="L13" i="4" s="1"/>
  <c r="M13" i="4" s="1"/>
  <c r="D13" i="4"/>
  <c r="C13" i="4"/>
  <c r="L12" i="4"/>
  <c r="M12" i="4" s="1"/>
  <c r="E12" i="4"/>
  <c r="F12" i="4" s="1"/>
  <c r="L11" i="4"/>
  <c r="M11" i="4" s="1"/>
  <c r="E11" i="4"/>
  <c r="F11" i="4" s="1"/>
  <c r="L10" i="4"/>
  <c r="M10" i="4" s="1"/>
  <c r="E10" i="4"/>
  <c r="F10" i="4" s="1"/>
  <c r="L9" i="4"/>
  <c r="M9" i="4" s="1"/>
  <c r="E9" i="4"/>
  <c r="F9" i="4" s="1"/>
  <c r="L8" i="4"/>
  <c r="M8" i="4" s="1"/>
  <c r="E8" i="4"/>
  <c r="F8" i="4" s="1"/>
  <c r="L7" i="4"/>
  <c r="M7" i="4" s="1"/>
  <c r="E7" i="4"/>
  <c r="F7" i="4" s="1"/>
  <c r="L6" i="4"/>
  <c r="M6" i="4" s="1"/>
  <c r="E6" i="4"/>
  <c r="F6" i="4" s="1"/>
  <c r="L5" i="4"/>
  <c r="M5" i="4" s="1"/>
  <c r="E5" i="4"/>
  <c r="F5" i="4" s="1"/>
  <c r="L4" i="4"/>
  <c r="M4" i="4" s="1"/>
  <c r="E4" i="4"/>
  <c r="F4" i="4" s="1"/>
  <c r="L3" i="4"/>
  <c r="M3" i="4" s="1"/>
  <c r="E3" i="4"/>
  <c r="F3" i="4" s="1"/>
  <c r="K26" i="3"/>
  <c r="J26" i="3"/>
  <c r="D26" i="3"/>
  <c r="C26" i="3"/>
  <c r="L25" i="3"/>
  <c r="M25" i="3" s="1"/>
  <c r="E25" i="3"/>
  <c r="F25" i="3" s="1"/>
  <c r="L24" i="3"/>
  <c r="M24" i="3" s="1"/>
  <c r="E24" i="3"/>
  <c r="F24" i="3" s="1"/>
  <c r="L23" i="3"/>
  <c r="M23" i="3" s="1"/>
  <c r="E23" i="3"/>
  <c r="F23" i="3" s="1"/>
  <c r="L22" i="3"/>
  <c r="M22" i="3" s="1"/>
  <c r="E22" i="3"/>
  <c r="F22" i="3" s="1"/>
  <c r="L21" i="3"/>
  <c r="M21" i="3" s="1"/>
  <c r="E21" i="3"/>
  <c r="F21" i="3" s="1"/>
  <c r="L20" i="3"/>
  <c r="M20" i="3" s="1"/>
  <c r="E20" i="3"/>
  <c r="F20" i="3" s="1"/>
  <c r="L19" i="3"/>
  <c r="M19" i="3" s="1"/>
  <c r="E19" i="3"/>
  <c r="F19" i="3" s="1"/>
  <c r="L18" i="3"/>
  <c r="M18" i="3" s="1"/>
  <c r="E18" i="3"/>
  <c r="F18" i="3" s="1"/>
  <c r="L17" i="3"/>
  <c r="M17" i="3" s="1"/>
  <c r="E17" i="3"/>
  <c r="F17" i="3" s="1"/>
  <c r="L16" i="3"/>
  <c r="M16" i="3" s="1"/>
  <c r="E16" i="3"/>
  <c r="F16" i="3" s="1"/>
  <c r="K13" i="3"/>
  <c r="J13" i="3"/>
  <c r="D13" i="3"/>
  <c r="C13" i="3"/>
  <c r="L12" i="3"/>
  <c r="M12" i="3" s="1"/>
  <c r="E12" i="3"/>
  <c r="F12" i="3" s="1"/>
  <c r="L11" i="3"/>
  <c r="M11" i="3" s="1"/>
  <c r="E11" i="3"/>
  <c r="F11" i="3" s="1"/>
  <c r="L10" i="3"/>
  <c r="M10" i="3" s="1"/>
  <c r="E10" i="3"/>
  <c r="F10" i="3" s="1"/>
  <c r="L9" i="3"/>
  <c r="M9" i="3" s="1"/>
  <c r="E9" i="3"/>
  <c r="F9" i="3" s="1"/>
  <c r="M8" i="3"/>
  <c r="L8" i="3"/>
  <c r="E8" i="3"/>
  <c r="F8" i="3" s="1"/>
  <c r="L7" i="3"/>
  <c r="M7" i="3" s="1"/>
  <c r="E7" i="3"/>
  <c r="F7" i="3" s="1"/>
  <c r="L6" i="3"/>
  <c r="M6" i="3" s="1"/>
  <c r="E6" i="3"/>
  <c r="F6" i="3" s="1"/>
  <c r="L5" i="3"/>
  <c r="M5" i="3" s="1"/>
  <c r="E5" i="3"/>
  <c r="F5" i="3" s="1"/>
  <c r="L4" i="3"/>
  <c r="M4" i="3" s="1"/>
  <c r="E4" i="3"/>
  <c r="F4" i="3" s="1"/>
  <c r="L3" i="3"/>
  <c r="M3" i="3" s="1"/>
  <c r="E3" i="3"/>
  <c r="F3" i="3" s="1"/>
  <c r="K26" i="5"/>
  <c r="J26" i="5"/>
  <c r="D26" i="5"/>
  <c r="C26" i="5"/>
  <c r="E26" i="5" s="1"/>
  <c r="F26" i="5" s="1"/>
  <c r="L25" i="5"/>
  <c r="M25" i="5" s="1"/>
  <c r="E25" i="5"/>
  <c r="F25" i="5" s="1"/>
  <c r="L24" i="5"/>
  <c r="M24" i="5" s="1"/>
  <c r="E24" i="5"/>
  <c r="F24" i="5" s="1"/>
  <c r="L23" i="5"/>
  <c r="M23" i="5" s="1"/>
  <c r="E23" i="5"/>
  <c r="F23" i="5" s="1"/>
  <c r="L22" i="5"/>
  <c r="M22" i="5" s="1"/>
  <c r="E22" i="5"/>
  <c r="F22" i="5" s="1"/>
  <c r="L21" i="5"/>
  <c r="M21" i="5" s="1"/>
  <c r="E21" i="5"/>
  <c r="F21" i="5" s="1"/>
  <c r="L20" i="5"/>
  <c r="M20" i="5" s="1"/>
  <c r="E20" i="5"/>
  <c r="F20" i="5" s="1"/>
  <c r="L19" i="5"/>
  <c r="M19" i="5" s="1"/>
  <c r="E19" i="5"/>
  <c r="F19" i="5" s="1"/>
  <c r="L18" i="5"/>
  <c r="M18" i="5" s="1"/>
  <c r="E18" i="5"/>
  <c r="F18" i="5" s="1"/>
  <c r="L17" i="5"/>
  <c r="M17" i="5" s="1"/>
  <c r="E17" i="5"/>
  <c r="F17" i="5" s="1"/>
  <c r="L16" i="5"/>
  <c r="M16" i="5" s="1"/>
  <c r="E16" i="5"/>
  <c r="F16" i="5" s="1"/>
  <c r="K13" i="5"/>
  <c r="J13" i="5"/>
  <c r="D13" i="5"/>
  <c r="C13" i="5"/>
  <c r="L12" i="5"/>
  <c r="M12" i="5" s="1"/>
  <c r="E12" i="5"/>
  <c r="F12" i="5" s="1"/>
  <c r="L11" i="5"/>
  <c r="M11" i="5" s="1"/>
  <c r="E11" i="5"/>
  <c r="F11" i="5" s="1"/>
  <c r="L10" i="5"/>
  <c r="M10" i="5" s="1"/>
  <c r="E10" i="5"/>
  <c r="F10" i="5" s="1"/>
  <c r="L9" i="5"/>
  <c r="M9" i="5" s="1"/>
  <c r="F9" i="5"/>
  <c r="E9" i="5"/>
  <c r="L8" i="5"/>
  <c r="M8" i="5" s="1"/>
  <c r="E8" i="5"/>
  <c r="F8" i="5" s="1"/>
  <c r="L7" i="5"/>
  <c r="M7" i="5" s="1"/>
  <c r="E7" i="5"/>
  <c r="F7" i="5" s="1"/>
  <c r="L6" i="5"/>
  <c r="M6" i="5" s="1"/>
  <c r="E6" i="5"/>
  <c r="F6" i="5" s="1"/>
  <c r="L5" i="5"/>
  <c r="M5" i="5" s="1"/>
  <c r="E5" i="5"/>
  <c r="F5" i="5" s="1"/>
  <c r="L4" i="5"/>
  <c r="M4" i="5" s="1"/>
  <c r="E4" i="5"/>
  <c r="F4" i="5" s="1"/>
  <c r="L3" i="5"/>
  <c r="M3" i="5" s="1"/>
  <c r="E3" i="5"/>
  <c r="F3" i="5" s="1"/>
  <c r="L16" i="1"/>
  <c r="M16" i="1" s="1"/>
  <c r="K26" i="1"/>
  <c r="L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K13" i="1"/>
  <c r="J13" i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3" i="1"/>
  <c r="M3" i="1" s="1"/>
  <c r="D26" i="1"/>
  <c r="C26" i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D13" i="1"/>
  <c r="C13" i="1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L26" i="4" l="1"/>
  <c r="M26" i="4" s="1"/>
  <c r="E26" i="1"/>
  <c r="F26" i="1" s="1"/>
  <c r="L26" i="5"/>
  <c r="L13" i="5"/>
  <c r="M13" i="5" s="1"/>
  <c r="E26" i="4"/>
  <c r="F26" i="4" s="1"/>
  <c r="E13" i="4"/>
  <c r="F13" i="4" s="1"/>
  <c r="L26" i="3"/>
  <c r="M26" i="3" s="1"/>
  <c r="E13" i="5"/>
  <c r="F13" i="5" s="1"/>
  <c r="E13" i="3"/>
  <c r="F13" i="3" s="1"/>
  <c r="L13" i="3"/>
  <c r="M13" i="3" s="1"/>
  <c r="E26" i="3"/>
  <c r="F26" i="3" s="1"/>
  <c r="L13" i="1"/>
  <c r="E13" i="1"/>
  <c r="F13" i="1" s="1"/>
  <c r="Q23" i="4" l="1"/>
  <c r="M26" i="5"/>
  <c r="Q23" i="5"/>
  <c r="I6" i="6" s="1"/>
  <c r="J6" i="6" s="1"/>
  <c r="Q23" i="1"/>
  <c r="G6" i="6" s="1"/>
  <c r="M26" i="1"/>
  <c r="Q23" i="3"/>
  <c r="D13" i="6" s="1"/>
  <c r="M13" i="1"/>
  <c r="H6" i="6" l="1"/>
  <c r="R23" i="3"/>
  <c r="M6" i="6"/>
  <c r="N6" i="6" s="1"/>
  <c r="O6" i="6"/>
  <c r="P6" i="6" s="1"/>
  <c r="R23" i="4"/>
  <c r="C16" i="6"/>
  <c r="H25" i="6" s="1"/>
  <c r="K25" i="6" s="1"/>
  <c r="K26" i="6" s="1"/>
  <c r="R23" i="5"/>
  <c r="L8" i="2"/>
  <c r="M8" i="2" s="1"/>
  <c r="D14" i="2"/>
  <c r="C18" i="2" s="1"/>
  <c r="J22" i="2" s="1"/>
  <c r="R23" i="1"/>
  <c r="J8" i="2"/>
  <c r="T26" i="6" l="1"/>
  <c r="J21" i="2"/>
  <c r="M21" i="2" s="1"/>
  <c r="M22" i="2"/>
  <c r="K8" i="2"/>
  <c r="U26" i="6" l="1"/>
  <c r="T28" i="6"/>
  <c r="U28" i="6" s="1"/>
  <c r="M23" i="2"/>
  <c r="T25" i="6" s="1"/>
  <c r="N19" i="2"/>
  <c r="N23" i="2"/>
  <c r="O8" i="2"/>
  <c r="K6" i="6"/>
  <c r="S6" i="6" s="1"/>
  <c r="P8" i="2"/>
  <c r="Q8" i="2" s="1"/>
  <c r="T6" i="6" l="1"/>
  <c r="L6" i="6"/>
</calcChain>
</file>

<file path=xl/sharedStrings.xml><?xml version="1.0" encoding="utf-8"?>
<sst xmlns="http://schemas.openxmlformats.org/spreadsheetml/2006/main" count="467" uniqueCount="116">
  <si>
    <t>HW #1</t>
  </si>
  <si>
    <t>HW #2</t>
  </si>
  <si>
    <t>HW #4</t>
  </si>
  <si>
    <t>HW #5</t>
  </si>
  <si>
    <t>HW #7</t>
  </si>
  <si>
    <t>HW #9</t>
  </si>
  <si>
    <t>HW #10</t>
  </si>
  <si>
    <t>Grade</t>
  </si>
  <si>
    <t>Earn</t>
  </si>
  <si>
    <t>Max</t>
  </si>
  <si>
    <t>HW #3</t>
  </si>
  <si>
    <t>HW #6</t>
  </si>
  <si>
    <t>HW #8</t>
  </si>
  <si>
    <t>Name</t>
  </si>
  <si>
    <t>Assignment</t>
  </si>
  <si>
    <t>Homework 10%</t>
  </si>
  <si>
    <t>Quizzes 15%</t>
  </si>
  <si>
    <t>Quiz #1</t>
  </si>
  <si>
    <t>Quiz #2</t>
  </si>
  <si>
    <t>Quiz #3</t>
  </si>
  <si>
    <t>Quiz #4</t>
  </si>
  <si>
    <t>Quiz #5</t>
  </si>
  <si>
    <t>Quiz #6</t>
  </si>
  <si>
    <t>Quiz #7</t>
  </si>
  <si>
    <t>Quiz #8</t>
  </si>
  <si>
    <t>Quiz #9</t>
  </si>
  <si>
    <t>Quiz #10</t>
  </si>
  <si>
    <t>%</t>
  </si>
  <si>
    <t>Lab #1</t>
  </si>
  <si>
    <t>Lab #2</t>
  </si>
  <si>
    <t>Lab #3</t>
  </si>
  <si>
    <t>Lab #4</t>
  </si>
  <si>
    <t>Lab #5</t>
  </si>
  <si>
    <t>Lab #6</t>
  </si>
  <si>
    <t>Lab #7</t>
  </si>
  <si>
    <t>Lab #8</t>
  </si>
  <si>
    <t>Lab #9</t>
  </si>
  <si>
    <t>Test #1</t>
  </si>
  <si>
    <t>Test #2</t>
  </si>
  <si>
    <t>Test #3</t>
  </si>
  <si>
    <t>Test #4</t>
  </si>
  <si>
    <t>Test #5</t>
  </si>
  <si>
    <t>Test #6</t>
  </si>
  <si>
    <t>Test #7</t>
  </si>
  <si>
    <t>Test #8</t>
  </si>
  <si>
    <t>Test #9</t>
  </si>
  <si>
    <t>Test #10</t>
  </si>
  <si>
    <t>Labs 25%</t>
  </si>
  <si>
    <t>Tests 50%</t>
  </si>
  <si>
    <t>F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</si>
  <si>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</si>
  <si>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</si>
  <si>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</si>
  <si>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</si>
  <si>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</si>
  <si>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</si>
  <si>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</si>
  <si>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</si>
  <si>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</si>
  <si>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</si>
  <si>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A+</t>
  </si>
  <si>
    <t>Score</t>
  </si>
  <si>
    <t xml:space="preserve">HW average % </t>
  </si>
  <si>
    <t>Lab Ave %</t>
  </si>
  <si>
    <t>Quarter Grade</t>
  </si>
  <si>
    <t>Test Ave %</t>
  </si>
  <si>
    <t>Quiz Ave %</t>
  </si>
  <si>
    <t>lab #10</t>
  </si>
  <si>
    <t>1st Quarter 40%</t>
  </si>
  <si>
    <t>2nd Quarter 40%</t>
  </si>
  <si>
    <t>Student Grade Level  i.e. 9,10,11,12</t>
  </si>
  <si>
    <t>Exam exemption?</t>
  </si>
  <si>
    <t>must be =&gt; 92%</t>
  </si>
  <si>
    <t>1st &amp; 2nd marking period</t>
  </si>
  <si>
    <t xml:space="preserve">Ave 1st &amp; 2nd = </t>
  </si>
  <si>
    <t>1st Sem Grade</t>
  </si>
  <si>
    <r>
      <rPr>
        <b/>
        <sz val="11"/>
        <color theme="1"/>
        <rFont val="Calibri"/>
        <family val="2"/>
        <scheme val="minor"/>
      </rPr>
      <t>IF</t>
    </r>
    <r>
      <rPr>
        <sz val="11"/>
        <color theme="1"/>
        <rFont val="Calibri"/>
        <family val="2"/>
        <scheme val="minor"/>
      </rPr>
      <t xml:space="preserve"> Eligible,  percentage for both</t>
    </r>
  </si>
  <si>
    <t>Mid term exam 20%</t>
  </si>
  <si>
    <r>
      <rPr>
        <b/>
        <sz val="10"/>
        <color theme="1"/>
        <rFont val="Calibri"/>
        <family val="2"/>
        <scheme val="minor"/>
      </rPr>
      <t>IF</t>
    </r>
    <r>
      <rPr>
        <sz val="10"/>
        <color theme="1"/>
        <rFont val="Calibri"/>
        <family val="2"/>
        <scheme val="minor"/>
      </rPr>
      <t xml:space="preserve"> Eligible,  percentage for both</t>
    </r>
  </si>
  <si>
    <t>Totals Row</t>
  </si>
  <si>
    <t>Blue cells are "fillable" cells</t>
  </si>
  <si>
    <t>all other cells are locked.</t>
  </si>
  <si>
    <t xml:space="preserve"> Check if UCONN Physics</t>
  </si>
  <si>
    <t>X</t>
  </si>
  <si>
    <t xml:space="preserve">UCONN </t>
  </si>
  <si>
    <t>Honors</t>
  </si>
  <si>
    <t xml:space="preserve">CP </t>
  </si>
  <si>
    <t xml:space="preserve"> Check if Honors Physics</t>
  </si>
  <si>
    <t xml:space="preserve"> Check if College Prep Physics</t>
  </si>
  <si>
    <t>Semester Exam  = 25% of grade</t>
  </si>
  <si>
    <t>Ave</t>
  </si>
  <si>
    <t>Multiplier</t>
  </si>
  <si>
    <t>-</t>
  </si>
  <si>
    <t>FINAL SEMESTER GRADE</t>
  </si>
  <si>
    <t xml:space="preserve">1st &amp; 2nd Quarter   =   75% of Grade  </t>
  </si>
  <si>
    <r>
      <rPr>
        <b/>
        <u/>
        <sz val="11"/>
        <color theme="1"/>
        <rFont val="Calibri"/>
        <family val="2"/>
        <scheme val="minor"/>
      </rPr>
      <t>UCONN</t>
    </r>
    <r>
      <rPr>
        <b/>
        <sz val="11"/>
        <color theme="1"/>
        <rFont val="Calibri"/>
        <family val="2"/>
        <scheme val="minor"/>
      </rPr>
      <t xml:space="preserve"> Semester grade </t>
    </r>
  </si>
  <si>
    <t>Year End Grade</t>
  </si>
  <si>
    <t>Sem Exam</t>
  </si>
  <si>
    <t>4th Quarter</t>
  </si>
  <si>
    <t>3rd Quarter</t>
  </si>
  <si>
    <t>2nd Quarter</t>
  </si>
  <si>
    <t>1st Quarter</t>
  </si>
  <si>
    <r>
      <rPr>
        <b/>
        <u/>
        <sz val="11"/>
        <color theme="1"/>
        <rFont val="Calibri"/>
        <family val="2"/>
        <scheme val="minor"/>
      </rPr>
      <t>SHS</t>
    </r>
    <r>
      <rPr>
        <b/>
        <sz val="11"/>
        <color theme="1"/>
        <rFont val="Calibri"/>
        <family val="2"/>
        <scheme val="minor"/>
      </rPr>
      <t xml:space="preserve"> Semester Calculator AND "What If" I take the exam.  </t>
    </r>
  </si>
  <si>
    <t>Final Sem grade without exam (you can only change values in the blue square)</t>
  </si>
  <si>
    <t>SHS</t>
  </si>
  <si>
    <t>1st Sem</t>
  </si>
  <si>
    <t>2nd Sem</t>
  </si>
  <si>
    <t>Year End</t>
  </si>
  <si>
    <t>UCONN Summary</t>
  </si>
  <si>
    <t>Terms</t>
  </si>
  <si>
    <t xml:space="preserve">Ave 3rd &amp; 4th = </t>
  </si>
  <si>
    <t>3rd &amp; 4th marking period</t>
  </si>
  <si>
    <t>Exam Exemption?</t>
  </si>
  <si>
    <t>#1 :     If you were exempt from Both Exams, your final Year End Grade is calculated at 25% per quarter</t>
  </si>
  <si>
    <t>#2:      If you were exempt from one but not both exams, your final Year End Grade is calculated at 21.25% per quarter and 15% for the one exam</t>
  </si>
  <si>
    <r>
      <t xml:space="preserve">#3:      If you were </t>
    </r>
    <r>
      <rPr>
        <b/>
        <u/>
        <sz val="14"/>
        <color theme="1"/>
        <rFont val="Calibri"/>
        <family val="2"/>
        <scheme val="minor"/>
      </rPr>
      <t>not</t>
    </r>
    <r>
      <rPr>
        <b/>
        <sz val="14"/>
        <color theme="1"/>
        <rFont val="Calibri"/>
        <family val="2"/>
        <scheme val="minor"/>
      </rPr>
      <t xml:space="preserve"> exempt, or choose to take both semester exams, your Year End Grade is calculated at 20% per quarter and 10% per exam.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</si>
</sst>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10" fontId="0" fillId="0" borderId="0" xfId="0" applyNumberFormat="1" applyBorder="1" applyAlignment="1" applyProtection="1">
      <alignment horizontal="center"/>
    </xf>
    <xf numFmtId="10" fontId="1" fillId="0" borderId="8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10" fontId="1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7" xfId="0" applyBorder="1" applyProtection="1"/>
    <xf numFmtId="0" fontId="0" fillId="0" borderId="2" xfId="0" applyBorder="1" applyProtection="1"/>
    <xf numFmtId="0" fontId="0" fillId="0" borderId="1" xfId="0" applyBorder="1" applyProtection="1"/>
    <xf numFmtId="10" fontId="0" fillId="0" borderId="3" xfId="0" applyNumberForma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0" fontId="0" fillId="0" borderId="5" xfId="0" applyNumberForma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0" xfId="0" applyProtection="1"/>
    <xf numFmtId="0" fontId="1" fillId="0" borderId="3" xfId="0" applyFont="1" applyBorder="1" applyAlignment="1" applyProtection="1">
      <alignment horizontal="center"/>
    </xf>
    <xf numFmtId="10" fontId="1" fillId="0" borderId="5" xfId="0" applyNumberFormat="1" applyFont="1" applyBorder="1" applyProtection="1"/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10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/>
    <xf numFmtId="0" fontId="0" fillId="0" borderId="0" xfId="0" applyAlignment="1" applyProtection="1"/>
    <xf numFmtId="0" fontId="0" fillId="0" borderId="3" xfId="0" applyBorder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0" fillId="0" borderId="5" xfId="0" applyBorder="1" applyProtection="1"/>
    <xf numFmtId="0" fontId="0" fillId="2" borderId="0" xfId="0" applyFont="1" applyFill="1" applyAlignment="1" applyProtection="1">
      <alignment horizontal="center"/>
    </xf>
    <xf numFmtId="0" fontId="0" fillId="0" borderId="4" xfId="0" applyBorder="1" applyProtection="1"/>
    <xf numFmtId="0" fontId="0" fillId="3" borderId="1" xfId="0" applyFill="1" applyBorder="1" applyProtection="1"/>
    <xf numFmtId="0" fontId="0" fillId="3" borderId="7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3" borderId="8" xfId="0" applyFill="1" applyBorder="1" applyProtection="1"/>
    <xf numFmtId="0" fontId="0" fillId="3" borderId="6" xfId="0" applyFill="1" applyBorder="1" applyProtection="1"/>
    <xf numFmtId="0" fontId="1" fillId="0" borderId="1" xfId="0" applyFont="1" applyBorder="1" applyProtection="1"/>
    <xf numFmtId="0" fontId="0" fillId="0" borderId="0" xfId="0" applyBorder="1" applyProtection="1"/>
    <xf numFmtId="10" fontId="0" fillId="0" borderId="8" xfId="0" applyNumberFormat="1" applyBorder="1" applyAlignment="1" applyProtection="1">
      <alignment horizontal="center"/>
    </xf>
    <xf numFmtId="0" fontId="0" fillId="0" borderId="8" xfId="0" applyBorder="1" applyProtection="1"/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0" fillId="0" borderId="0" xfId="0" applyFill="1" applyBorder="1" applyAlignment="1" applyProtection="1">
      <alignment horizontal="left"/>
    </xf>
    <xf numFmtId="10" fontId="0" fillId="0" borderId="0" xfId="0" applyNumberFormat="1" applyFill="1" applyBorder="1" applyAlignment="1" applyProtection="1">
      <alignment horizontal="center"/>
    </xf>
    <xf numFmtId="0" fontId="1" fillId="0" borderId="0" xfId="0" applyFont="1" applyProtection="1"/>
    <xf numFmtId="0" fontId="0" fillId="0" borderId="9" xfId="0" applyBorder="1" applyAlignment="1" applyProtection="1">
      <alignment horizontal="center"/>
    </xf>
    <xf numFmtId="0" fontId="3" fillId="0" borderId="3" xfId="0" applyFont="1" applyBorder="1" applyProtection="1"/>
    <xf numFmtId="0" fontId="3" fillId="0" borderId="0" xfId="0" applyFont="1" applyBorder="1" applyProtection="1"/>
    <xf numFmtId="0" fontId="3" fillId="0" borderId="4" xfId="0" applyFont="1" applyBorder="1" applyProtection="1"/>
    <xf numFmtId="10" fontId="5" fillId="0" borderId="6" xfId="0" applyNumberFormat="1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left"/>
    </xf>
    <xf numFmtId="0" fontId="0" fillId="5" borderId="10" xfId="0" applyFill="1" applyBorder="1" applyProtection="1">
      <protection locked="0"/>
    </xf>
    <xf numFmtId="4" fontId="0" fillId="5" borderId="10" xfId="0" applyNumberFormat="1" applyFill="1" applyBorder="1" applyAlignment="1" applyProtection="1">
      <alignment horizontal="center"/>
      <protection locked="0"/>
    </xf>
    <xf numFmtId="4" fontId="0" fillId="5" borderId="12" xfId="0" applyNumberForma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</xf>
    <xf numFmtId="10" fontId="1" fillId="0" borderId="17" xfId="0" applyNumberFormat="1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4" fontId="0" fillId="5" borderId="11" xfId="0" applyNumberFormat="1" applyFill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 horizontal="center"/>
    </xf>
    <xf numFmtId="4" fontId="1" fillId="0" borderId="20" xfId="0" applyNumberFormat="1" applyFont="1" applyBorder="1" applyAlignment="1" applyProtection="1">
      <alignment horizontal="center"/>
    </xf>
    <xf numFmtId="0" fontId="0" fillId="0" borderId="14" xfId="0" applyBorder="1" applyAlignment="1" applyProtection="1">
      <alignment horizontal="left"/>
    </xf>
    <xf numFmtId="0" fontId="1" fillId="0" borderId="17" xfId="0" applyFont="1" applyBorder="1" applyProtection="1"/>
    <xf numFmtId="0" fontId="1" fillId="0" borderId="18" xfId="0" applyFont="1" applyBorder="1" applyProtection="1"/>
    <xf numFmtId="0" fontId="5" fillId="0" borderId="8" xfId="0" applyFont="1" applyBorder="1" applyAlignment="1" applyProtection="1">
      <alignment horizontal="left"/>
    </xf>
    <xf numFmtId="4" fontId="1" fillId="0" borderId="5" xfId="0" applyNumberFormat="1" applyFont="1" applyBorder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0" fillId="0" borderId="11" xfId="0" applyBorder="1" applyProtection="1"/>
    <xf numFmtId="0" fontId="0" fillId="0" borderId="12" xfId="0" applyBorder="1" applyProtection="1"/>
    <xf numFmtId="0" fontId="1" fillId="0" borderId="10" xfId="0" applyFont="1" applyFill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5" xfId="0" applyBorder="1" applyAlignment="1" applyProtection="1"/>
    <xf numFmtId="0" fontId="5" fillId="0" borderId="16" xfId="0" applyFont="1" applyBorder="1" applyAlignment="1" applyProtection="1">
      <alignment horizontal="left"/>
    </xf>
    <xf numFmtId="0" fontId="0" fillId="0" borderId="14" xfId="0" applyBorder="1" applyProtection="1"/>
    <xf numFmtId="0" fontId="0" fillId="0" borderId="15" xfId="0" applyBorder="1" applyProtection="1"/>
    <xf numFmtId="0" fontId="1" fillId="0" borderId="16" xfId="0" applyFont="1" applyBorder="1" applyAlignment="1" applyProtection="1">
      <alignment horizontal="left"/>
    </xf>
    <xf numFmtId="10" fontId="0" fillId="0" borderId="14" xfId="0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4" fontId="1" fillId="0" borderId="17" xfId="0" applyNumberFormat="1" applyFont="1" applyBorder="1" applyAlignment="1" applyProtection="1">
      <alignment horizontal="center"/>
    </xf>
    <xf numFmtId="10" fontId="1" fillId="0" borderId="17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0" fontId="5" fillId="0" borderId="0" xfId="0" applyNumberFormat="1" applyFont="1" applyFill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center"/>
    </xf>
    <xf numFmtId="4" fontId="1" fillId="0" borderId="4" xfId="0" applyNumberFormat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4" fontId="1" fillId="0" borderId="10" xfId="0" applyNumberFormat="1" applyFont="1" applyBorder="1" applyAlignment="1" applyProtection="1">
      <alignment horizontal="center"/>
    </xf>
    <xf numFmtId="4" fontId="1" fillId="0" borderId="10" xfId="0" applyNumberFormat="1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10" fontId="5" fillId="0" borderId="5" xfId="0" applyNumberFormat="1" applyFont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/>
    </xf>
    <xf numFmtId="4" fontId="0" fillId="2" borderId="0" xfId="0" applyNumberFormat="1" applyFill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0" fontId="0" fillId="4" borderId="8" xfId="0" applyNumberForma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0" fontId="1" fillId="0" borderId="0" xfId="0" applyFont="1" applyBorder="1" applyProtection="1"/>
    <xf numFmtId="10" fontId="0" fillId="0" borderId="0" xfId="0" applyNumberFormat="1" applyBorder="1" applyProtection="1"/>
    <xf numFmtId="0" fontId="1" fillId="0" borderId="7" xfId="0" applyFont="1" applyBorder="1" applyProtection="1"/>
    <xf numFmtId="0" fontId="8" fillId="0" borderId="0" xfId="0" applyFont="1" applyBorder="1" applyProtection="1"/>
    <xf numFmtId="0" fontId="0" fillId="0" borderId="0" xfId="0" applyFont="1" applyBorder="1" applyProtection="1"/>
    <xf numFmtId="0" fontId="1" fillId="3" borderId="0" xfId="0" applyFont="1" applyFill="1" applyBorder="1" applyAlignment="1" applyProtection="1">
      <alignment horizontal="center"/>
    </xf>
    <xf numFmtId="0" fontId="8" fillId="0" borderId="4" xfId="0" applyFont="1" applyBorder="1" applyProtection="1"/>
    <xf numFmtId="0" fontId="1" fillId="3" borderId="8" xfId="0" applyFont="1" applyFill="1" applyBorder="1" applyAlignment="1" applyProtection="1">
      <alignment horizontal="center"/>
    </xf>
    <xf numFmtId="0" fontId="0" fillId="0" borderId="8" xfId="0" applyFont="1" applyBorder="1" applyProtection="1"/>
    <xf numFmtId="0" fontId="1" fillId="3" borderId="7" xfId="0" applyFont="1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10" fontId="0" fillId="0" borderId="5" xfId="0" applyNumberFormat="1" applyFill="1" applyBorder="1" applyProtection="1"/>
    <xf numFmtId="0" fontId="0" fillId="0" borderId="8" xfId="0" applyFill="1" applyBorder="1" applyAlignment="1" applyProtection="1">
      <alignment horizontal="center"/>
    </xf>
    <xf numFmtId="10" fontId="0" fillId="0" borderId="8" xfId="0" applyNumberFormat="1" applyFill="1" applyBorder="1" applyProtection="1"/>
    <xf numFmtId="10" fontId="0" fillId="0" borderId="0" xfId="0" applyNumberFormat="1" applyFill="1" applyBorder="1" applyProtection="1"/>
    <xf numFmtId="0" fontId="0" fillId="0" borderId="4" xfId="0" applyFill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10" fontId="0" fillId="0" borderId="31" xfId="0" applyNumberFormat="1" applyBorder="1" applyProtection="1"/>
    <xf numFmtId="0" fontId="0" fillId="0" borderId="32" xfId="0" applyBorder="1" applyAlignment="1" applyProtection="1">
      <alignment horizontal="center"/>
    </xf>
    <xf numFmtId="10" fontId="0" fillId="0" borderId="32" xfId="0" applyNumberFormat="1" applyBorder="1" applyProtection="1"/>
    <xf numFmtId="10" fontId="7" fillId="3" borderId="32" xfId="0" applyNumberFormat="1" applyFont="1" applyFill="1" applyBorder="1" applyProtection="1"/>
    <xf numFmtId="0" fontId="7" fillId="3" borderId="33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10" fontId="0" fillId="0" borderId="3" xfId="0" applyNumberFormat="1" applyBorder="1" applyAlignment="1" applyProtection="1">
      <alignment horizontal="center"/>
    </xf>
    <xf numFmtId="0" fontId="11" fillId="0" borderId="0" xfId="0" applyFont="1" applyBorder="1" applyProtection="1"/>
    <xf numFmtId="0" fontId="11" fillId="0" borderId="8" xfId="0" applyFont="1" applyBorder="1" applyProtection="1"/>
    <xf numFmtId="0" fontId="0" fillId="0" borderId="6" xfId="0" applyFont="1" applyBorder="1" applyProtection="1"/>
    <xf numFmtId="0" fontId="8" fillId="0" borderId="0" xfId="0" applyFont="1" applyFill="1" applyProtection="1"/>
    <xf numFmtId="10" fontId="0" fillId="6" borderId="8" xfId="0" applyNumberFormat="1" applyFill="1" applyBorder="1" applyAlignment="1" applyProtection="1">
      <alignment horizontal="center"/>
    </xf>
    <xf numFmtId="10" fontId="0" fillId="6" borderId="3" xfId="0" applyNumberFormat="1" applyFill="1" applyBorder="1" applyAlignment="1" applyProtection="1">
      <alignment horizontal="center"/>
    </xf>
    <xf numFmtId="10" fontId="0" fillId="4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2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1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1" fillId="0" borderId="26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1360714</xdr:colOff>
      <xdr:row>24</xdr:row>
      <xdr:rowOff>136071</xdr:rowOff>
    </xdr:from>
    <xdr:to>
      <xdr:col>0</xdr:col>
      <xdr:colOff>1476375</xdr:colOff>
      <xdr:row>28</xdr:row>
      <xdr:rowOff>11906</xdr:rowOff>
    </xdr:to>
    <xdr:cxnSp macro="">
      <xdr:nvCxnSpPr>
        <xdr:cNvPr id="3" name="Straight Arrow Connector 2"/>
        <xdr:cNvCxnSpPr/>
      </xdr:nvCxnSpPr>
      <xdr:spPr>
        <a:xfrm flipH="1" flipV="1">
          <a:off x="1360714" y="4708071"/>
          <a:ext cx="115661" cy="637835"/>
        </a:xfrm>
        <a:prstGeom prst="straightConnector1">
          <a:avLst/>
        </a:prstGeom>
        <a:ln w="28575">
          <a:solidFill>
            <a:sysClr val="windowText" lastClr="00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726282</xdr:colOff>
      <xdr:row>24</xdr:row>
      <xdr:rowOff>149679</xdr:rowOff>
    </xdr:from>
    <xdr:to>
      <xdr:col>1</xdr:col>
      <xdr:colOff>1061357</xdr:colOff>
      <xdr:row>27</xdr:row>
      <xdr:rowOff>178594</xdr:rowOff>
    </xdr:to>
    <xdr:cxnSp macro="">
      <xdr:nvCxnSpPr>
        <xdr:cNvPr id="4" name="Straight Arrow Connector 3"/>
        <xdr:cNvCxnSpPr/>
      </xdr:nvCxnSpPr>
      <xdr:spPr>
        <a:xfrm flipV="1">
          <a:off x="2309813" y="4721679"/>
          <a:ext cx="335075" cy="600415"/>
        </a:xfrm>
        <a:prstGeom prst="straightConnector1">
          <a:avLst/>
        </a:prstGeom>
        <a:ln w="28575">
          <a:solidFill>
            <a:sysClr val="windowText" lastClr="00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571500</xdr:colOff>
      <xdr:row>16</xdr:row>
      <xdr:rowOff>1</xdr:rowOff>
    </xdr:from>
    <xdr:to>
      <xdr:col>22</xdr:col>
      <xdr:colOff>13607</xdr:colOff>
      <xdr:row>20</xdr:row>
      <xdr:rowOff>27215</xdr:rowOff>
    </xdr:to>
    <xdr:sp macro="" textlink="">
      <xdr:nvSpPr>
        <xdr:cNvPr id="2" name="TextBox 1"/>
        <xdr:cNvSpPr txBox="1"/>
      </xdr:nvSpPr>
      <xdr:spPr>
        <a:xfrm>
          <a:off x="13335000" y="3048001"/>
          <a:ext cx="1891393" cy="789214"/>
        </a:xfrm>
        <a:prstGeom prst="rect">
          <a:avLst/>
        </a:prstGeom>
        <a:noFill/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At</a:t>
          </a:r>
          <a:r>
            <a:rPr lang="en-US" sz="1100" b="1" baseline="0"/>
            <a:t> least one grade for each of the four (4) categories must be entered to determine quarter grade</a:t>
          </a:r>
          <a:endParaRPr lang="en-US" sz="1100" b="1"/>
        </a:p>
      </xdr:txBody>
    </xdr:sp>
    <xdr:clientData/>
  </xdr:twoCellAnchor>
  <xdr:twoCellAnchor>
    <xdr:from>
      <xdr:col>17</xdr:col>
      <xdr:colOff>340180</xdr:colOff>
      <xdr:row>18</xdr:row>
      <xdr:rowOff>13608</xdr:rowOff>
    </xdr:from>
    <xdr:to>
      <xdr:col>18</xdr:col>
      <xdr:colOff>571500</xdr:colOff>
      <xdr:row>19</xdr:row>
      <xdr:rowOff>68036</xdr:rowOff>
    </xdr:to>
    <xdr:cxnSp macro="">
      <xdr:nvCxnSpPr>
        <xdr:cNvPr id="6" name="Straight Arrow Connector 5"/>
        <xdr:cNvCxnSpPr>
          <a:stCxn id="2" idx="1"/>
        </xdr:cNvCxnSpPr>
      </xdr:nvCxnSpPr>
      <xdr:spPr>
        <a:xfrm flipH="1">
          <a:off x="12627430" y="3442608"/>
          <a:ext cx="707570" cy="24492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410936</xdr:colOff>
      <xdr:row>28</xdr:row>
      <xdr:rowOff>43544</xdr:rowOff>
    </xdr:from>
    <xdr:to>
      <xdr:col>12</xdr:col>
      <xdr:colOff>315686</xdr:colOff>
      <xdr:row>32</xdr:row>
      <xdr:rowOff>70758</xdr:rowOff>
    </xdr:to>
    <xdr:sp macro="" textlink="">
      <xdr:nvSpPr>
        <xdr:cNvPr id="7" name="TextBox 6"/>
        <xdr:cNvSpPr txBox="1"/>
      </xdr:nvSpPr>
      <xdr:spPr>
        <a:xfrm>
          <a:off x="8507186" y="5377544"/>
          <a:ext cx="1891393" cy="789214"/>
        </a:xfrm>
        <a:prstGeom prst="rect">
          <a:avLst/>
        </a:prstGeom>
        <a:noFill/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Must Use an "X" in the boxes to indicate which class you are enrolled</a:t>
          </a:r>
          <a:r>
            <a:rPr lang="en-US" sz="1100" b="1" baseline="0"/>
            <a:t>.</a:t>
          </a:r>
          <a:endParaRPr lang="en-US" sz="1100" b="1"/>
        </a:p>
      </xdr:txBody>
    </xdr:sp>
    <xdr:clientData/>
  </xdr:twoCellAnchor>
  <xdr:twoCellAnchor>
    <xdr:from>
      <xdr:col>12</xdr:col>
      <xdr:colOff>340179</xdr:colOff>
      <xdr:row>28</xdr:row>
      <xdr:rowOff>81643</xdr:rowOff>
    </xdr:from>
    <xdr:to>
      <xdr:col>15</xdr:col>
      <xdr:colOff>503464</xdr:colOff>
      <xdr:row>30</xdr:row>
      <xdr:rowOff>13607</xdr:rowOff>
    </xdr:to>
    <xdr:cxnSp macro="">
      <xdr:nvCxnSpPr>
        <xdr:cNvPr id="8" name="Straight Arrow Connector 7"/>
        <xdr:cNvCxnSpPr/>
      </xdr:nvCxnSpPr>
      <xdr:spPr>
        <a:xfrm flipV="1">
          <a:off x="10423072" y="5415643"/>
          <a:ext cx="1129392" cy="31296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421821</xdr:colOff>
      <xdr:row>16</xdr:row>
      <xdr:rowOff>0</xdr:rowOff>
    </xdr:from>
    <xdr:to>
      <xdr:col>21</xdr:col>
      <xdr:colOff>476250</xdr:colOff>
      <xdr:row>20</xdr:row>
      <xdr:rowOff>27214</xdr:rowOff>
    </xdr:to>
    <xdr:sp macro="" textlink="">
      <xdr:nvSpPr>
        <xdr:cNvPr id="2" name="TextBox 1"/>
        <xdr:cNvSpPr txBox="1"/>
      </xdr:nvSpPr>
      <xdr:spPr>
        <a:xfrm>
          <a:off x="13620750" y="3048000"/>
          <a:ext cx="1891393" cy="789214"/>
        </a:xfrm>
        <a:prstGeom prst="rect">
          <a:avLst/>
        </a:prstGeom>
        <a:noFill/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At</a:t>
          </a:r>
          <a:r>
            <a:rPr lang="en-US" sz="1100" b="1" baseline="0"/>
            <a:t> least one grade for each of the four (4) categories must be entered to determine quarter grade</a:t>
          </a:r>
          <a:endParaRPr lang="en-US" sz="1100" b="1"/>
        </a:p>
      </xdr:txBody>
    </xdr:sp>
    <xdr:clientData/>
  </xdr:twoCellAnchor>
  <xdr:twoCellAnchor>
    <xdr:from>
      <xdr:col>17</xdr:col>
      <xdr:colOff>476251</xdr:colOff>
      <xdr:row>17</xdr:row>
      <xdr:rowOff>176893</xdr:rowOff>
    </xdr:from>
    <xdr:to>
      <xdr:col>18</xdr:col>
      <xdr:colOff>408213</xdr:colOff>
      <xdr:row>19</xdr:row>
      <xdr:rowOff>40821</xdr:rowOff>
    </xdr:to>
    <xdr:cxnSp macro="">
      <xdr:nvCxnSpPr>
        <xdr:cNvPr id="3" name="Straight Arrow Connector 2"/>
        <xdr:cNvCxnSpPr/>
      </xdr:nvCxnSpPr>
      <xdr:spPr>
        <a:xfrm flipH="1">
          <a:off x="12899572" y="3415393"/>
          <a:ext cx="707570" cy="24492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1428750</xdr:colOff>
      <xdr:row>24</xdr:row>
      <xdr:rowOff>136071</xdr:rowOff>
    </xdr:from>
    <xdr:to>
      <xdr:col>0</xdr:col>
      <xdr:colOff>1544411</xdr:colOff>
      <xdr:row>27</xdr:row>
      <xdr:rowOff>202406</xdr:rowOff>
    </xdr:to>
    <xdr:cxnSp macro="">
      <xdr:nvCxnSpPr>
        <xdr:cNvPr id="4" name="Straight Arrow Connector 3"/>
        <xdr:cNvCxnSpPr/>
      </xdr:nvCxnSpPr>
      <xdr:spPr>
        <a:xfrm flipH="1" flipV="1">
          <a:off x="1428750" y="4708071"/>
          <a:ext cx="115661" cy="637835"/>
        </a:xfrm>
        <a:prstGeom prst="straightConnector1">
          <a:avLst/>
        </a:prstGeom>
        <a:ln w="28575">
          <a:solidFill>
            <a:sysClr val="windowText" lastClr="00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794318</xdr:colOff>
      <xdr:row>24</xdr:row>
      <xdr:rowOff>149679</xdr:rowOff>
    </xdr:from>
    <xdr:to>
      <xdr:col>2</xdr:col>
      <xdr:colOff>27215</xdr:colOff>
      <xdr:row>27</xdr:row>
      <xdr:rowOff>178594</xdr:rowOff>
    </xdr:to>
    <xdr:cxnSp macro="">
      <xdr:nvCxnSpPr>
        <xdr:cNvPr id="5" name="Straight Arrow Connector 4"/>
        <xdr:cNvCxnSpPr/>
      </xdr:nvCxnSpPr>
      <xdr:spPr>
        <a:xfrm flipV="1">
          <a:off x="2372747" y="4721679"/>
          <a:ext cx="335075" cy="600415"/>
        </a:xfrm>
        <a:prstGeom prst="straightConnector1">
          <a:avLst/>
        </a:prstGeom>
        <a:ln w="28575">
          <a:solidFill>
            <a:sysClr val="windowText" lastClr="00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217714</xdr:colOff>
      <xdr:row>9</xdr:row>
      <xdr:rowOff>122464</xdr:rowOff>
    </xdr:from>
    <xdr:to>
      <xdr:col>11</xdr:col>
      <xdr:colOff>693963</xdr:colOff>
      <xdr:row>14</xdr:row>
      <xdr:rowOff>163286</xdr:rowOff>
    </xdr:to>
    <xdr:sp macro="" textlink="">
      <xdr:nvSpPr>
        <xdr:cNvPr id="2" name="TextBox 1"/>
        <xdr:cNvSpPr txBox="1"/>
      </xdr:nvSpPr>
      <xdr:spPr>
        <a:xfrm>
          <a:off x="4898571" y="2217964"/>
          <a:ext cx="2898321" cy="100692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*You can change the Midterm 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do a "what if" for the exam.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after the exam you can 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put the actual score to see your grade.</a:t>
          </a:r>
          <a:r>
            <a:rPr lang="en-US" sz="1400"/>
            <a:t> </a:t>
          </a:r>
        </a:p>
      </xdr:txBody>
    </xdr:sp>
    <xdr:clientData/>
  </xdr:twoCellAnchor>
  <xdr:twoCellAnchor>
    <xdr:from>
      <xdr:col>11</xdr:col>
      <xdr:colOff>693963</xdr:colOff>
      <xdr:row>8</xdr:row>
      <xdr:rowOff>68036</xdr:rowOff>
    </xdr:from>
    <xdr:to>
      <xdr:col>13</xdr:col>
      <xdr:colOff>163286</xdr:colOff>
      <xdr:row>12</xdr:row>
      <xdr:rowOff>54429</xdr:rowOff>
    </xdr:to>
    <xdr:cxnSp macro="">
      <xdr:nvCxnSpPr>
        <xdr:cNvPr id="5" name="Straight Arrow Connector 4"/>
        <xdr:cNvCxnSpPr>
          <a:stCxn id="2" idx="3"/>
        </xdr:cNvCxnSpPr>
      </xdr:nvCxnSpPr>
      <xdr:spPr>
        <a:xfrm flipV="1">
          <a:off x="7796892" y="1959429"/>
          <a:ext cx="966108" cy="76200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13607</xdr:colOff>
      <xdr:row>9</xdr:row>
      <xdr:rowOff>176892</xdr:rowOff>
    </xdr:from>
    <xdr:to>
      <xdr:col>17</xdr:col>
      <xdr:colOff>408214</xdr:colOff>
      <xdr:row>15</xdr:row>
      <xdr:rowOff>81642</xdr:rowOff>
    </xdr:to>
    <xdr:sp macro="" textlink="">
      <xdr:nvSpPr>
        <xdr:cNvPr id="8" name="TextBox 7"/>
        <xdr:cNvSpPr txBox="1"/>
      </xdr:nvSpPr>
      <xdr:spPr>
        <a:xfrm>
          <a:off x="10123714" y="2272392"/>
          <a:ext cx="2272393" cy="1061357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IF you choose</a:t>
          </a:r>
          <a:r>
            <a:rPr lang="en-US" sz="1400" baseline="0"/>
            <a:t> to not take the exam (if you have this option) place a "X" into the blue box. </a:t>
          </a:r>
          <a:endParaRPr lang="en-US" sz="1400"/>
        </a:p>
      </xdr:txBody>
    </xdr:sp>
    <xdr:clientData/>
  </xdr:twoCellAnchor>
  <xdr:twoCellAnchor>
    <xdr:from>
      <xdr:col>13</xdr:col>
      <xdr:colOff>707572</xdr:colOff>
      <xdr:row>8</xdr:row>
      <xdr:rowOff>122466</xdr:rowOff>
    </xdr:from>
    <xdr:to>
      <xdr:col>15</xdr:col>
      <xdr:colOff>13607</xdr:colOff>
      <xdr:row>12</xdr:row>
      <xdr:rowOff>136071</xdr:rowOff>
    </xdr:to>
    <xdr:cxnSp macro="">
      <xdr:nvCxnSpPr>
        <xdr:cNvPr id="10" name="Straight Arrow Connector 9"/>
        <xdr:cNvCxnSpPr>
          <a:stCxn id="8" idx="1"/>
        </xdr:cNvCxnSpPr>
      </xdr:nvCxnSpPr>
      <xdr:spPr>
        <a:xfrm flipH="1" flipV="1">
          <a:off x="9307286" y="2013859"/>
          <a:ext cx="816428" cy="789212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367393</xdr:colOff>
      <xdr:row>6</xdr:row>
      <xdr:rowOff>272142</xdr:rowOff>
    </xdr:from>
    <xdr:to>
      <xdr:col>4</xdr:col>
      <xdr:colOff>381000</xdr:colOff>
      <xdr:row>18</xdr:row>
      <xdr:rowOff>27214</xdr:rowOff>
    </xdr:to>
    <xdr:cxnSp macro="">
      <xdr:nvCxnSpPr>
        <xdr:cNvPr id="4" name="Straight Arrow Connector 3"/>
        <xdr:cNvCxnSpPr/>
      </xdr:nvCxnSpPr>
      <xdr:spPr>
        <a:xfrm>
          <a:off x="3673929" y="1564821"/>
          <a:ext cx="13607" cy="2803072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6</xdr:row>
      <xdr:rowOff>244928</xdr:rowOff>
    </xdr:from>
    <xdr:to>
      <xdr:col>4</xdr:col>
      <xdr:colOff>367393</xdr:colOff>
      <xdr:row>6</xdr:row>
      <xdr:rowOff>244928</xdr:rowOff>
    </xdr:to>
    <xdr:cxnSp macro="">
      <xdr:nvCxnSpPr>
        <xdr:cNvPr id="7" name="Straight Connector 6"/>
        <xdr:cNvCxnSpPr/>
      </xdr:nvCxnSpPr>
      <xdr:spPr>
        <a:xfrm>
          <a:off x="3333750" y="1537607"/>
          <a:ext cx="340179" cy="0"/>
        </a:xfrm>
        <a:prstGeom prst="line">
          <a:avLst/>
        </a:prstGeom>
        <a:ln w="571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18</xdr:row>
      <xdr:rowOff>54428</xdr:rowOff>
    </xdr:from>
    <xdr:to>
      <xdr:col>4</xdr:col>
      <xdr:colOff>381000</xdr:colOff>
      <xdr:row>18</xdr:row>
      <xdr:rowOff>54428</xdr:rowOff>
    </xdr:to>
    <xdr:cxnSp macro="">
      <xdr:nvCxnSpPr>
        <xdr:cNvPr id="12" name="Straight Arrow Connector 11"/>
        <xdr:cNvCxnSpPr/>
      </xdr:nvCxnSpPr>
      <xdr:spPr>
        <a:xfrm flipH="1">
          <a:off x="3333750" y="4395107"/>
          <a:ext cx="353786" cy="0"/>
        </a:xfrm>
        <a:prstGeom prst="straightConnector1">
          <a:avLst/>
        </a:prstGeom>
        <a:ln w="571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1374322</xdr:colOff>
      <xdr:row>24</xdr:row>
      <xdr:rowOff>81643</xdr:rowOff>
    </xdr:from>
    <xdr:to>
      <xdr:col>0</xdr:col>
      <xdr:colOff>1489983</xdr:colOff>
      <xdr:row>27</xdr:row>
      <xdr:rowOff>147978</xdr:rowOff>
    </xdr:to>
    <xdr:cxnSp macro="">
      <xdr:nvCxnSpPr>
        <xdr:cNvPr id="2" name="Straight Arrow Connector 1"/>
        <xdr:cNvCxnSpPr/>
      </xdr:nvCxnSpPr>
      <xdr:spPr>
        <a:xfrm flipH="1" flipV="1">
          <a:off x="1374322" y="4653643"/>
          <a:ext cx="115661" cy="637835"/>
        </a:xfrm>
        <a:prstGeom prst="straightConnector1">
          <a:avLst/>
        </a:prstGeom>
        <a:ln w="28575">
          <a:solidFill>
            <a:sysClr val="windowText" lastClr="00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739890</xdr:colOff>
      <xdr:row>24</xdr:row>
      <xdr:rowOff>95251</xdr:rowOff>
    </xdr:from>
    <xdr:to>
      <xdr:col>1</xdr:col>
      <xdr:colOff>1074965</xdr:colOff>
      <xdr:row>27</xdr:row>
      <xdr:rowOff>124166</xdr:rowOff>
    </xdr:to>
    <xdr:cxnSp macro="">
      <xdr:nvCxnSpPr>
        <xdr:cNvPr id="3" name="Straight Arrow Connector 2"/>
        <xdr:cNvCxnSpPr/>
      </xdr:nvCxnSpPr>
      <xdr:spPr>
        <a:xfrm flipV="1">
          <a:off x="2318319" y="4667251"/>
          <a:ext cx="335075" cy="600415"/>
        </a:xfrm>
        <a:prstGeom prst="straightConnector1">
          <a:avLst/>
        </a:prstGeom>
        <a:ln w="28575">
          <a:solidFill>
            <a:sysClr val="windowText" lastClr="00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272142</xdr:colOff>
      <xdr:row>15</xdr:row>
      <xdr:rowOff>176893</xdr:rowOff>
    </xdr:from>
    <xdr:to>
      <xdr:col>21</xdr:col>
      <xdr:colOff>326571</xdr:colOff>
      <xdr:row>20</xdr:row>
      <xdr:rowOff>13607</xdr:rowOff>
    </xdr:to>
    <xdr:sp macro="" textlink="">
      <xdr:nvSpPr>
        <xdr:cNvPr id="4" name="TextBox 3"/>
        <xdr:cNvSpPr txBox="1"/>
      </xdr:nvSpPr>
      <xdr:spPr>
        <a:xfrm>
          <a:off x="13416642" y="3034393"/>
          <a:ext cx="1891393" cy="789214"/>
        </a:xfrm>
        <a:prstGeom prst="rect">
          <a:avLst/>
        </a:prstGeom>
        <a:noFill/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At</a:t>
          </a:r>
          <a:r>
            <a:rPr lang="en-US" sz="1100" b="1" baseline="0"/>
            <a:t> least one grade for each of the four (4) categories must be entered to determine quarter grade</a:t>
          </a:r>
          <a:endParaRPr lang="en-US" sz="1100" b="1"/>
        </a:p>
      </xdr:txBody>
    </xdr:sp>
    <xdr:clientData/>
  </xdr:twoCellAnchor>
  <xdr:twoCellAnchor>
    <xdr:from>
      <xdr:col>17</xdr:col>
      <xdr:colOff>27214</xdr:colOff>
      <xdr:row>17</xdr:row>
      <xdr:rowOff>163286</xdr:rowOff>
    </xdr:from>
    <xdr:to>
      <xdr:col>18</xdr:col>
      <xdr:colOff>258534</xdr:colOff>
      <xdr:row>19</xdr:row>
      <xdr:rowOff>27214</xdr:rowOff>
    </xdr:to>
    <xdr:cxnSp macro="">
      <xdr:nvCxnSpPr>
        <xdr:cNvPr id="5" name="Straight Arrow Connector 4"/>
        <xdr:cNvCxnSpPr/>
      </xdr:nvCxnSpPr>
      <xdr:spPr>
        <a:xfrm flipH="1">
          <a:off x="12695464" y="3401786"/>
          <a:ext cx="707570" cy="24492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1387929</xdr:colOff>
      <xdr:row>24</xdr:row>
      <xdr:rowOff>122465</xdr:rowOff>
    </xdr:from>
    <xdr:to>
      <xdr:col>0</xdr:col>
      <xdr:colOff>1503590</xdr:colOff>
      <xdr:row>27</xdr:row>
      <xdr:rowOff>188800</xdr:rowOff>
    </xdr:to>
    <xdr:cxnSp macro="">
      <xdr:nvCxnSpPr>
        <xdr:cNvPr id="2" name="Straight Arrow Connector 1"/>
        <xdr:cNvCxnSpPr/>
      </xdr:nvCxnSpPr>
      <xdr:spPr>
        <a:xfrm flipH="1" flipV="1">
          <a:off x="1387929" y="4694465"/>
          <a:ext cx="115661" cy="637835"/>
        </a:xfrm>
        <a:prstGeom prst="straightConnector1">
          <a:avLst/>
        </a:prstGeom>
        <a:ln w="28575">
          <a:solidFill>
            <a:sysClr val="windowText" lastClr="00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753497</xdr:colOff>
      <xdr:row>24</xdr:row>
      <xdr:rowOff>136073</xdr:rowOff>
    </xdr:from>
    <xdr:to>
      <xdr:col>1</xdr:col>
      <xdr:colOff>1088572</xdr:colOff>
      <xdr:row>27</xdr:row>
      <xdr:rowOff>164988</xdr:rowOff>
    </xdr:to>
    <xdr:cxnSp macro="">
      <xdr:nvCxnSpPr>
        <xdr:cNvPr id="3" name="Straight Arrow Connector 2"/>
        <xdr:cNvCxnSpPr/>
      </xdr:nvCxnSpPr>
      <xdr:spPr>
        <a:xfrm flipV="1">
          <a:off x="2331926" y="4708073"/>
          <a:ext cx="335075" cy="600415"/>
        </a:xfrm>
        <a:prstGeom prst="straightConnector1">
          <a:avLst/>
        </a:prstGeom>
        <a:ln w="28575">
          <a:solidFill>
            <a:sysClr val="windowText" lastClr="00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204106</xdr:colOff>
      <xdr:row>16</xdr:row>
      <xdr:rowOff>68036</xdr:rowOff>
    </xdr:from>
    <xdr:to>
      <xdr:col>21</xdr:col>
      <xdr:colOff>258535</xdr:colOff>
      <xdr:row>20</xdr:row>
      <xdr:rowOff>95250</xdr:rowOff>
    </xdr:to>
    <xdr:sp macro="" textlink="">
      <xdr:nvSpPr>
        <xdr:cNvPr id="4" name="TextBox 3"/>
        <xdr:cNvSpPr txBox="1"/>
      </xdr:nvSpPr>
      <xdr:spPr>
        <a:xfrm>
          <a:off x="13348606" y="3116036"/>
          <a:ext cx="1891393" cy="789214"/>
        </a:xfrm>
        <a:prstGeom prst="rect">
          <a:avLst/>
        </a:prstGeom>
        <a:noFill/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At</a:t>
          </a:r>
          <a:r>
            <a:rPr lang="en-US" sz="1100" b="1" baseline="0"/>
            <a:t> least one grade for each of the four (4) categories must be entered to determine quarter grade</a:t>
          </a:r>
          <a:endParaRPr lang="en-US" sz="1100" b="1"/>
        </a:p>
      </xdr:txBody>
    </xdr:sp>
    <xdr:clientData/>
  </xdr:twoCellAnchor>
  <xdr:twoCellAnchor>
    <xdr:from>
      <xdr:col>16</xdr:col>
      <xdr:colOff>680357</xdr:colOff>
      <xdr:row>18</xdr:row>
      <xdr:rowOff>54429</xdr:rowOff>
    </xdr:from>
    <xdr:to>
      <xdr:col>18</xdr:col>
      <xdr:colOff>190498</xdr:colOff>
      <xdr:row>19</xdr:row>
      <xdr:rowOff>108857</xdr:rowOff>
    </xdr:to>
    <xdr:cxnSp macro="">
      <xdr:nvCxnSpPr>
        <xdr:cNvPr id="5" name="Straight Arrow Connector 4"/>
        <xdr:cNvCxnSpPr/>
      </xdr:nvCxnSpPr>
      <xdr:spPr>
        <a:xfrm flipH="1">
          <a:off x="12627428" y="3483429"/>
          <a:ext cx="707570" cy="24492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544286</xdr:colOff>
      <xdr:row>6</xdr:row>
      <xdr:rowOff>68035</xdr:rowOff>
    </xdr:from>
    <xdr:to>
      <xdr:col>10</xdr:col>
      <xdr:colOff>149678</xdr:colOff>
      <xdr:row>9</xdr:row>
      <xdr:rowOff>68036</xdr:rowOff>
    </xdr:to>
    <xdr:cxnSp macro="">
      <xdr:nvCxnSpPr>
        <xdr:cNvPr id="2" name="Straight Arrow Connector 1"/>
        <xdr:cNvCxnSpPr/>
      </xdr:nvCxnSpPr>
      <xdr:spPr>
        <a:xfrm flipV="1">
          <a:off x="6830786" y="1265464"/>
          <a:ext cx="830035" cy="598715"/>
        </a:xfrm>
        <a:prstGeom prst="straightConnector1">
          <a:avLst/>
        </a:prstGeom>
        <a:ln w="28575">
          <a:solidFill>
            <a:sysClr val="windowText" lastClr="00000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483809</xdr:colOff>
      <xdr:row>6</xdr:row>
      <xdr:rowOff>54429</xdr:rowOff>
    </xdr:from>
    <xdr:to>
      <xdr:col>17</xdr:col>
      <xdr:colOff>718155</xdr:colOff>
      <xdr:row>9</xdr:row>
      <xdr:rowOff>178406</xdr:rowOff>
    </xdr:to>
    <xdr:cxnSp macro="">
      <xdr:nvCxnSpPr>
        <xdr:cNvPr id="3" name="Straight Arrow Connector 2"/>
        <xdr:cNvCxnSpPr/>
      </xdr:nvCxnSpPr>
      <xdr:spPr>
        <a:xfrm flipH="1" flipV="1">
          <a:off x="11709702" y="1251858"/>
          <a:ext cx="792239" cy="722691"/>
        </a:xfrm>
        <a:prstGeom prst="straightConnector1">
          <a:avLst/>
        </a:prstGeom>
        <a:ln w="28575">
          <a:solidFill>
            <a:sysClr val="windowText" lastClr="00000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408214</xdr:colOff>
      <xdr:row>9</xdr:row>
      <xdr:rowOff>176893</xdr:rowOff>
    </xdr:from>
    <xdr:to>
      <xdr:col>21</xdr:col>
      <xdr:colOff>40822</xdr:colOff>
      <xdr:row>14</xdr:row>
      <xdr:rowOff>13607</xdr:rowOff>
    </xdr:to>
    <xdr:sp macro="" textlink="">
      <xdr:nvSpPr>
        <xdr:cNvPr id="6" name="TextBox 5"/>
        <xdr:cNvSpPr txBox="1"/>
      </xdr:nvSpPr>
      <xdr:spPr>
        <a:xfrm>
          <a:off x="12192000" y="1973036"/>
          <a:ext cx="2258786" cy="816428"/>
        </a:xfrm>
        <a:prstGeom prst="rect">
          <a:avLst/>
        </a:prstGeom>
        <a:noFill/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Enter your "</a:t>
          </a:r>
          <a:r>
            <a:rPr lang="en-US" sz="1400" u="sng"/>
            <a:t>What IF</a:t>
          </a:r>
          <a:r>
            <a:rPr lang="en-US" sz="1400"/>
            <a:t>"</a:t>
          </a:r>
          <a:r>
            <a:rPr lang="en-US" sz="1400" baseline="0"/>
            <a:t> grade to see how your final year end grade.   </a:t>
          </a:r>
          <a:endParaRPr lang="en-US" sz="1400"/>
        </a:p>
      </xdr:txBody>
    </xdr:sp>
    <xdr:clientData/>
  </xdr:twoCellAnchor>
  <xdr:twoCellAnchor>
    <xdr:from>
      <xdr:col>6</xdr:col>
      <xdr:colOff>0</xdr:colOff>
      <xdr:row>9</xdr:row>
      <xdr:rowOff>54428</xdr:rowOff>
    </xdr:from>
    <xdr:to>
      <xdr:col>8</xdr:col>
      <xdr:colOff>544286</xdr:colOff>
      <xdr:row>13</xdr:row>
      <xdr:rowOff>122464</xdr:rowOff>
    </xdr:to>
    <xdr:sp macro="" textlink="">
      <xdr:nvSpPr>
        <xdr:cNvPr id="7" name="TextBox 6"/>
        <xdr:cNvSpPr txBox="1"/>
      </xdr:nvSpPr>
      <xdr:spPr>
        <a:xfrm>
          <a:off x="4939393" y="1850571"/>
          <a:ext cx="1891393" cy="84364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Grade Carried over from Semester Exam that YOU</a:t>
          </a:r>
          <a:r>
            <a:rPr lang="en-US" sz="1400" baseline="0"/>
            <a:t> entered. </a:t>
          </a:r>
          <a:endParaRPr lang="en-US" sz="1400"/>
        </a:p>
      </xdr:txBody>
    </xdr:sp>
    <xdr:clientData/>
  </xdr:twoCellAnchor>
  <xdr:twoCellAnchor>
    <xdr:from>
      <xdr:col>11</xdr:col>
      <xdr:colOff>585108</xdr:colOff>
      <xdr:row>8</xdr:row>
      <xdr:rowOff>163286</xdr:rowOff>
    </xdr:from>
    <xdr:to>
      <xdr:col>15</xdr:col>
      <xdr:colOff>217715</xdr:colOff>
      <xdr:row>12</xdr:row>
      <xdr:rowOff>122465</xdr:rowOff>
    </xdr:to>
    <xdr:sp macro="" textlink="">
      <xdr:nvSpPr>
        <xdr:cNvPr id="10" name="TextBox 9"/>
        <xdr:cNvSpPr txBox="1"/>
      </xdr:nvSpPr>
      <xdr:spPr>
        <a:xfrm>
          <a:off x="8708572" y="1768929"/>
          <a:ext cx="2122714" cy="721179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Place</a:t>
          </a:r>
          <a:r>
            <a:rPr lang="en-US" sz="1200" baseline="0"/>
            <a:t> an "X" into this blue box if you opt out of taking the final exam (if you are eligible) </a:t>
          </a:r>
          <a:endParaRPr lang="en-US" sz="1200"/>
        </a:p>
      </xdr:txBody>
    </xdr:sp>
    <xdr:clientData/>
  </xdr:twoCellAnchor>
  <xdr:twoCellAnchor>
    <xdr:from>
      <xdr:col>15</xdr:col>
      <xdr:colOff>217715</xdr:colOff>
      <xdr:row>6</xdr:row>
      <xdr:rowOff>81642</xdr:rowOff>
    </xdr:from>
    <xdr:to>
      <xdr:col>16</xdr:col>
      <xdr:colOff>122464</xdr:colOff>
      <xdr:row>10</xdr:row>
      <xdr:rowOff>142876</xdr:rowOff>
    </xdr:to>
    <xdr:cxnSp macro="">
      <xdr:nvCxnSpPr>
        <xdr:cNvPr id="12" name="Straight Arrow Connector 11"/>
        <xdr:cNvCxnSpPr>
          <a:stCxn id="10" idx="3"/>
        </xdr:cNvCxnSpPr>
      </xdr:nvCxnSpPr>
      <xdr:spPr>
        <a:xfrm flipV="1">
          <a:off x="10831286" y="1279071"/>
          <a:ext cx="517071" cy="850448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176892</xdr:rowOff>
    </xdr:from>
    <xdr:to>
      <xdr:col>4</xdr:col>
      <xdr:colOff>217714</xdr:colOff>
      <xdr:row>6</xdr:row>
      <xdr:rowOff>176892</xdr:rowOff>
    </xdr:to>
    <xdr:cxnSp macro="">
      <xdr:nvCxnSpPr>
        <xdr:cNvPr id="5" name="Straight Arrow Connector 4"/>
        <xdr:cNvCxnSpPr/>
      </xdr:nvCxnSpPr>
      <xdr:spPr>
        <a:xfrm>
          <a:off x="3415393" y="1374321"/>
          <a:ext cx="217714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6</xdr:row>
      <xdr:rowOff>190500</xdr:rowOff>
    </xdr:from>
    <xdr:to>
      <xdr:col>4</xdr:col>
      <xdr:colOff>190500</xdr:colOff>
      <xdr:row>16</xdr:row>
      <xdr:rowOff>0</xdr:rowOff>
    </xdr:to>
    <xdr:cxnSp macro="">
      <xdr:nvCxnSpPr>
        <xdr:cNvPr id="9" name="Straight Arrow Connector 8"/>
        <xdr:cNvCxnSpPr/>
      </xdr:nvCxnSpPr>
      <xdr:spPr>
        <a:xfrm>
          <a:off x="3605893" y="1387929"/>
          <a:ext cx="0" cy="2204357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16</xdr:row>
      <xdr:rowOff>0</xdr:rowOff>
    </xdr:from>
    <xdr:to>
      <xdr:col>4</xdr:col>
      <xdr:colOff>190500</xdr:colOff>
      <xdr:row>16</xdr:row>
      <xdr:rowOff>13607</xdr:rowOff>
    </xdr:to>
    <xdr:cxnSp macro="">
      <xdr:nvCxnSpPr>
        <xdr:cNvPr id="13" name="Straight Arrow Connector 12"/>
        <xdr:cNvCxnSpPr/>
      </xdr:nvCxnSpPr>
      <xdr:spPr>
        <a:xfrm flipH="1" flipV="1">
          <a:off x="3429000" y="3592286"/>
          <a:ext cx="176893" cy="13607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="70" zoomScaleNormal="70" workbookViewId="0">
      <selection activeCell="H30" sqref="H30"/>
    </sheetView>
  </sheetViews>
  <sheetFormatPr defaultRowHeight="15" customHeight="1" x14ac:dyDescent="0.25"/>
  <cols>
    <col min="1" max="1" width="23.7109375" style="14" customWidth="1"/>
    <col min="2" max="2" width="16.42578125" style="18" customWidth="1"/>
    <col min="3" max="3" width="9.28515625" style="119" bestFit="1" customWidth="1"/>
    <col min="4" max="4" width="9.140625" style="119"/>
    <col min="5" max="5" width="11.42578125" style="21" bestFit="1" customWidth="1"/>
    <col min="6" max="6" width="9.140625" style="22"/>
    <col min="7" max="7" width="2" style="22" customWidth="1"/>
    <col min="8" max="8" width="26.28515625" style="14" customWidth="1"/>
    <col min="9" max="9" width="13.5703125" style="18" bestFit="1" customWidth="1"/>
    <col min="10" max="11" width="9.140625" style="14"/>
    <col min="12" max="12" width="11.42578125" style="14" bestFit="1" customWidth="1"/>
    <col min="13" max="13" width="9.140625" style="14"/>
    <col min="14" max="14" width="2.42578125" style="14" customWidth="1"/>
    <col min="15" max="15" width="2.85546875" style="14" customWidth="1"/>
    <col min="16" max="16" width="9.5703125" style="14" customWidth="1"/>
    <col min="17" max="17" width="10.85546875" style="14" bestFit="1" customWidth="1"/>
    <col min="18" max="18" width="7.140625" style="14" bestFit="1" customWidth="1"/>
    <col min="19" max="16384" width="9.140625" style="14"/>
  </cols>
  <sheetData>
    <row r="1" spans="1:18" ht="15" customHeight="1" x14ac:dyDescent="0.25">
      <c r="A1" s="74" t="s">
        <v>14</v>
      </c>
      <c r="B1" s="83"/>
      <c r="C1" s="100"/>
      <c r="D1" s="100"/>
      <c r="E1" s="90"/>
      <c r="F1" s="91"/>
      <c r="G1" s="20"/>
      <c r="H1" s="74" t="s">
        <v>14</v>
      </c>
      <c r="I1" s="64"/>
      <c r="J1" s="84"/>
      <c r="K1" s="84"/>
      <c r="L1" s="84"/>
      <c r="M1" s="85"/>
      <c r="N1" s="24"/>
      <c r="O1" s="25"/>
    </row>
    <row r="2" spans="1:18" ht="15" customHeight="1" thickBot="1" x14ac:dyDescent="0.3">
      <c r="A2" s="75" t="s">
        <v>13</v>
      </c>
      <c r="B2" s="81" t="s">
        <v>15</v>
      </c>
      <c r="C2" s="58" t="s">
        <v>8</v>
      </c>
      <c r="D2" s="58" t="s">
        <v>9</v>
      </c>
      <c r="E2" s="59" t="s">
        <v>27</v>
      </c>
      <c r="F2" s="60" t="s">
        <v>7</v>
      </c>
      <c r="G2" s="27"/>
      <c r="H2" s="75" t="s">
        <v>13</v>
      </c>
      <c r="I2" s="82" t="s">
        <v>47</v>
      </c>
      <c r="J2" s="65" t="s">
        <v>8</v>
      </c>
      <c r="K2" s="65" t="s">
        <v>9</v>
      </c>
      <c r="L2" s="99" t="s">
        <v>27</v>
      </c>
      <c r="M2" s="66" t="s">
        <v>7</v>
      </c>
      <c r="N2" s="28"/>
    </row>
    <row r="3" spans="1:18" ht="15" customHeight="1" x14ac:dyDescent="0.25">
      <c r="A3" s="55"/>
      <c r="B3" s="46" t="s">
        <v>0</v>
      </c>
      <c r="C3" s="57">
        <v>20</v>
      </c>
      <c r="D3" s="57">
        <v>15</v>
      </c>
      <c r="E3" s="47">
        <f>IF(C3="","",SUM(C3/D3))</f>
        <v>1.3333333333333333</v>
      </c>
      <c r="F3" s="116" t="str">
        <f>IF(E3="","",VLOOKUP(E3,$Q$4:$R$15,2,TRUE))</f>
        <v>A+</v>
      </c>
      <c r="G3" s="20"/>
      <c r="H3" s="55"/>
      <c r="I3" s="105" t="s">
        <v>28</v>
      </c>
      <c r="J3" s="56">
        <v>25</v>
      </c>
      <c r="K3" s="56">
        <v>40</v>
      </c>
      <c r="L3" s="1">
        <f>IF(J3="","",SUM(J3/K3))</f>
        <v>0.625</v>
      </c>
      <c r="M3" s="111" t="str">
        <f>IF(L3="","",VLOOKUP(L3,$Q$4:$R$15,2,TRUE))</f>
        <v>F</v>
      </c>
      <c r="N3" s="28"/>
      <c r="Q3" s="9" t="s">
        <v>61</v>
      </c>
      <c r="R3" s="8" t="s">
        <v>7</v>
      </c>
    </row>
    <row r="4" spans="1:18" ht="15" customHeight="1" x14ac:dyDescent="0.25">
      <c r="A4" s="55"/>
      <c r="B4" s="46" t="s">
        <v>1</v>
      </c>
      <c r="C4" s="56"/>
      <c r="D4" s="56"/>
      <c r="E4" s="47" t="str">
        <f t="shared" ref="E4:E13" si="0">IF(C4="","",SUM(C4/D4))</f>
        <v/>
      </c>
      <c r="F4" s="116" t="str">
        <f t="shared" ref="F4:F13" si="1">IF(E4="","",VLOOKUP(E4,$Q$4:$R$15,2,TRUE))</f>
        <v/>
      </c>
      <c r="G4" s="20"/>
      <c r="H4" s="55"/>
      <c r="I4" s="105" t="s">
        <v>29</v>
      </c>
      <c r="J4" s="56"/>
      <c r="K4" s="56"/>
      <c r="L4" s="1" t="str">
        <f t="shared" ref="L4:L13" si="2">IF(J4="","",SUM(J4/K4))</f>
        <v/>
      </c>
      <c r="M4" s="111" t="str">
        <f t="shared" ref="M4:M13" si="3">IF(L4="","",VLOOKUP(L4,$Q$4:$R$15,2,TRUE))</f>
        <v/>
      </c>
      <c r="N4" s="28"/>
      <c r="Q4" s="10">
        <v>0</v>
      </c>
      <c r="R4" s="11" t="s">
        <v>49</v>
      </c>
    </row>
    <row r="5" spans="1:18" ht="15" customHeight="1" x14ac:dyDescent="0.25">
      <c r="A5" s="55"/>
      <c r="B5" s="46" t="s">
        <v>10</v>
      </c>
      <c r="C5" s="56"/>
      <c r="D5" s="56"/>
      <c r="E5" s="47" t="str">
        <f t="shared" si="0"/>
        <v/>
      </c>
      <c r="F5" s="116" t="str">
        <f t="shared" si="1"/>
        <v/>
      </c>
      <c r="G5" s="20"/>
      <c r="H5" s="55"/>
      <c r="I5" s="105" t="s">
        <v>30</v>
      </c>
      <c r="J5" s="56"/>
      <c r="K5" s="56"/>
      <c r="L5" s="1" t="str">
        <f t="shared" si="2"/>
        <v/>
      </c>
      <c r="M5" s="111" t="str">
        <f t="shared" si="3"/>
        <v/>
      </c>
      <c r="N5" s="28"/>
      <c r="Q5" s="10">
        <v>0.65</v>
      </c>
      <c r="R5" s="11" t="s">
        <v>50</v>
      </c>
    </row>
    <row r="6" spans="1:18" ht="15" customHeight="1" x14ac:dyDescent="0.25">
      <c r="A6" s="55"/>
      <c r="B6" s="46" t="s">
        <v>2</v>
      </c>
      <c r="C6" s="56"/>
      <c r="D6" s="56"/>
      <c r="E6" s="47" t="str">
        <f t="shared" si="0"/>
        <v/>
      </c>
      <c r="F6" s="116" t="str">
        <f t="shared" si="1"/>
        <v/>
      </c>
      <c r="G6" s="20"/>
      <c r="H6" s="55"/>
      <c r="I6" s="105" t="s">
        <v>31</v>
      </c>
      <c r="J6" s="56"/>
      <c r="K6" s="56"/>
      <c r="L6" s="1" t="str">
        <f t="shared" si="2"/>
        <v/>
      </c>
      <c r="M6" s="111" t="str">
        <f t="shared" si="3"/>
        <v/>
      </c>
      <c r="N6" s="28"/>
      <c r="Q6" s="10">
        <v>0.68</v>
      </c>
      <c r="R6" s="11" t="s">
        <v>51</v>
      </c>
    </row>
    <row r="7" spans="1:18" ht="15" customHeight="1" x14ac:dyDescent="0.25">
      <c r="A7" s="55"/>
      <c r="B7" s="46" t="s">
        <v>3</v>
      </c>
      <c r="C7" s="56"/>
      <c r="D7" s="56"/>
      <c r="E7" s="47" t="str">
        <f t="shared" si="0"/>
        <v/>
      </c>
      <c r="F7" s="116" t="str">
        <f t="shared" si="1"/>
        <v/>
      </c>
      <c r="G7" s="20"/>
      <c r="H7" s="55"/>
      <c r="I7" s="105" t="s">
        <v>32</v>
      </c>
      <c r="J7" s="56"/>
      <c r="K7" s="56"/>
      <c r="L7" s="1" t="str">
        <f t="shared" si="2"/>
        <v/>
      </c>
      <c r="M7" s="111" t="str">
        <f t="shared" si="3"/>
        <v/>
      </c>
      <c r="N7" s="28"/>
      <c r="Q7" s="10">
        <v>0.7</v>
      </c>
      <c r="R7" s="11" t="s">
        <v>52</v>
      </c>
    </row>
    <row r="8" spans="1:18" ht="15" customHeight="1" x14ac:dyDescent="0.25">
      <c r="A8" s="55"/>
      <c r="B8" s="46" t="s">
        <v>11</v>
      </c>
      <c r="C8" s="56"/>
      <c r="D8" s="56"/>
      <c r="E8" s="47" t="str">
        <f t="shared" si="0"/>
        <v/>
      </c>
      <c r="F8" s="116" t="str">
        <f t="shared" si="1"/>
        <v/>
      </c>
      <c r="G8" s="20"/>
      <c r="H8" s="55"/>
      <c r="I8" s="105" t="s">
        <v>33</v>
      </c>
      <c r="J8" s="56"/>
      <c r="K8" s="56"/>
      <c r="L8" s="1" t="str">
        <f t="shared" si="2"/>
        <v/>
      </c>
      <c r="M8" s="111" t="str">
        <f t="shared" si="3"/>
        <v/>
      </c>
      <c r="N8" s="28"/>
      <c r="Q8" s="10">
        <v>0.73</v>
      </c>
      <c r="R8" s="11" t="s">
        <v>53</v>
      </c>
    </row>
    <row r="9" spans="1:18" ht="15" customHeight="1" x14ac:dyDescent="0.25">
      <c r="A9" s="55"/>
      <c r="B9" s="46" t="s">
        <v>4</v>
      </c>
      <c r="C9" s="56"/>
      <c r="D9" s="56"/>
      <c r="E9" s="47" t="str">
        <f t="shared" si="0"/>
        <v/>
      </c>
      <c r="F9" s="116" t="str">
        <f t="shared" si="1"/>
        <v/>
      </c>
      <c r="G9" s="20"/>
      <c r="H9" s="55"/>
      <c r="I9" s="105" t="s">
        <v>34</v>
      </c>
      <c r="J9" s="56"/>
      <c r="K9" s="56"/>
      <c r="L9" s="1" t="str">
        <f t="shared" si="2"/>
        <v/>
      </c>
      <c r="M9" s="111" t="str">
        <f t="shared" si="3"/>
        <v/>
      </c>
      <c r="N9" s="28"/>
      <c r="Q9" s="10">
        <v>0.77</v>
      </c>
      <c r="R9" s="11" t="s">
        <v>54</v>
      </c>
    </row>
    <row r="10" spans="1:18" ht="15" customHeight="1" x14ac:dyDescent="0.25">
      <c r="A10" s="55"/>
      <c r="B10" s="46" t="s">
        <v>12</v>
      </c>
      <c r="C10" s="56"/>
      <c r="D10" s="56"/>
      <c r="E10" s="47" t="str">
        <f t="shared" si="0"/>
        <v/>
      </c>
      <c r="F10" s="116" t="str">
        <f t="shared" si="1"/>
        <v/>
      </c>
      <c r="G10" s="20"/>
      <c r="H10" s="55"/>
      <c r="I10" s="105" t="s">
        <v>35</v>
      </c>
      <c r="J10" s="56"/>
      <c r="K10" s="56"/>
      <c r="L10" s="1" t="str">
        <f t="shared" si="2"/>
        <v/>
      </c>
      <c r="M10" s="111" t="str">
        <f t="shared" si="3"/>
        <v/>
      </c>
      <c r="N10" s="28"/>
      <c r="Q10" s="10">
        <v>0.8</v>
      </c>
      <c r="R10" s="11" t="s">
        <v>55</v>
      </c>
    </row>
    <row r="11" spans="1:18" ht="15" customHeight="1" x14ac:dyDescent="0.25">
      <c r="A11" s="55"/>
      <c r="B11" s="46" t="s">
        <v>5</v>
      </c>
      <c r="C11" s="56"/>
      <c r="D11" s="56"/>
      <c r="E11" s="47" t="str">
        <f t="shared" si="0"/>
        <v/>
      </c>
      <c r="F11" s="116" t="str">
        <f t="shared" si="1"/>
        <v/>
      </c>
      <c r="G11" s="20"/>
      <c r="H11" s="55"/>
      <c r="I11" s="105" t="s">
        <v>36</v>
      </c>
      <c r="J11" s="56"/>
      <c r="K11" s="56"/>
      <c r="L11" s="1" t="str">
        <f t="shared" si="2"/>
        <v/>
      </c>
      <c r="M11" s="111" t="str">
        <f t="shared" si="3"/>
        <v/>
      </c>
      <c r="N11" s="28"/>
      <c r="Q11" s="10">
        <v>0.83</v>
      </c>
      <c r="R11" s="11" t="s">
        <v>56</v>
      </c>
    </row>
    <row r="12" spans="1:18" ht="15" customHeight="1" x14ac:dyDescent="0.25">
      <c r="A12" s="55"/>
      <c r="B12" s="46" t="s">
        <v>6</v>
      </c>
      <c r="C12" s="61"/>
      <c r="D12" s="61"/>
      <c r="E12" s="47" t="str">
        <f t="shared" si="0"/>
        <v/>
      </c>
      <c r="F12" s="116" t="str">
        <f t="shared" si="1"/>
        <v/>
      </c>
      <c r="G12" s="20"/>
      <c r="H12" s="55"/>
      <c r="I12" s="105" t="s">
        <v>67</v>
      </c>
      <c r="J12" s="56"/>
      <c r="K12" s="56"/>
      <c r="L12" s="1" t="str">
        <f t="shared" si="2"/>
        <v/>
      </c>
      <c r="M12" s="111" t="str">
        <f t="shared" si="3"/>
        <v/>
      </c>
      <c r="N12" s="28"/>
      <c r="Q12" s="10">
        <v>0.87</v>
      </c>
      <c r="R12" s="11" t="s">
        <v>57</v>
      </c>
    </row>
    <row r="13" spans="1:18" ht="15" customHeight="1" x14ac:dyDescent="0.25">
      <c r="A13" s="76" t="s">
        <v>79</v>
      </c>
      <c r="B13" s="95" t="s">
        <v>62</v>
      </c>
      <c r="C13" s="110">
        <f>IF(SUM(C3:C12)=0,"",SUM(C3:C3:C12))</f>
        <v>20</v>
      </c>
      <c r="D13" s="110">
        <f>IF(SUM(D3:D12)=0,"",SUM(D3:D3:D12))</f>
        <v>15</v>
      </c>
      <c r="E13" s="96">
        <f t="shared" si="0"/>
        <v>1.3333333333333333</v>
      </c>
      <c r="F13" s="117" t="str">
        <f t="shared" si="1"/>
        <v>A+</v>
      </c>
      <c r="G13" s="30"/>
      <c r="H13" s="112" t="s">
        <v>79</v>
      </c>
      <c r="I13" s="80" t="s">
        <v>63</v>
      </c>
      <c r="J13" s="109">
        <f>IF(SUM(J3:J12)=0,"",SUM(J3:J3:J12))</f>
        <v>25</v>
      </c>
      <c r="K13" s="109">
        <f>IF(SUM(K3:K12)=0,"",SUM(K3:K3:K12))</f>
        <v>40</v>
      </c>
      <c r="L13" s="5">
        <f t="shared" si="2"/>
        <v>0.625</v>
      </c>
      <c r="M13" s="113" t="str">
        <f t="shared" si="3"/>
        <v>F</v>
      </c>
      <c r="N13" s="28"/>
      <c r="Q13" s="10">
        <v>0.9</v>
      </c>
      <c r="R13" s="11" t="s">
        <v>58</v>
      </c>
    </row>
    <row r="14" spans="1:18" ht="15" customHeight="1" x14ac:dyDescent="0.25">
      <c r="A14" s="74" t="s">
        <v>14</v>
      </c>
      <c r="B14" s="83"/>
      <c r="C14" s="100"/>
      <c r="D14" s="100"/>
      <c r="E14" s="90"/>
      <c r="F14" s="91"/>
      <c r="G14" s="20"/>
      <c r="H14" s="74" t="s">
        <v>14</v>
      </c>
      <c r="I14" s="83"/>
      <c r="J14" s="87"/>
      <c r="K14" s="87"/>
      <c r="L14" s="87"/>
      <c r="M14" s="88"/>
      <c r="N14" s="28"/>
      <c r="Q14" s="10">
        <v>0.93</v>
      </c>
      <c r="R14" s="11" t="s">
        <v>59</v>
      </c>
    </row>
    <row r="15" spans="1:18" ht="15" customHeight="1" thickBot="1" x14ac:dyDescent="0.3">
      <c r="A15" s="75" t="s">
        <v>13</v>
      </c>
      <c r="B15" s="86" t="s">
        <v>16</v>
      </c>
      <c r="C15" s="92" t="s">
        <v>8</v>
      </c>
      <c r="D15" s="92" t="s">
        <v>9</v>
      </c>
      <c r="E15" s="93" t="s">
        <v>27</v>
      </c>
      <c r="F15" s="94" t="s">
        <v>7</v>
      </c>
      <c r="G15" s="27"/>
      <c r="H15" s="75" t="s">
        <v>13</v>
      </c>
      <c r="I15" s="89" t="s">
        <v>48</v>
      </c>
      <c r="J15" s="65" t="s">
        <v>8</v>
      </c>
      <c r="K15" s="65" t="s">
        <v>9</v>
      </c>
      <c r="L15" s="99" t="s">
        <v>27</v>
      </c>
      <c r="M15" s="66" t="s">
        <v>7</v>
      </c>
      <c r="N15" s="28"/>
      <c r="Q15" s="12">
        <v>0.97</v>
      </c>
      <c r="R15" s="13" t="s">
        <v>60</v>
      </c>
    </row>
    <row r="16" spans="1:18" ht="15" customHeight="1" x14ac:dyDescent="0.25">
      <c r="A16" s="55"/>
      <c r="B16" s="105" t="s">
        <v>17</v>
      </c>
      <c r="C16" s="57">
        <v>20</v>
      </c>
      <c r="D16" s="57">
        <v>20</v>
      </c>
      <c r="E16" s="1">
        <f>IF(C16="","",SUM(C16/D16))</f>
        <v>1</v>
      </c>
      <c r="F16" s="111" t="str">
        <f>IF(E16="","",VLOOKUP(E16,$Q$4:$R$15,2,TRUE))</f>
        <v>A+</v>
      </c>
      <c r="G16" s="20"/>
      <c r="H16" s="55"/>
      <c r="I16" s="105" t="s">
        <v>37</v>
      </c>
      <c r="J16" s="57">
        <v>73</v>
      </c>
      <c r="K16" s="57">
        <v>73</v>
      </c>
      <c r="L16" s="1">
        <f>IF(J16="","",SUM(J16/K16))</f>
        <v>1</v>
      </c>
      <c r="M16" s="111" t="str">
        <f>IF(L16="","",VLOOKUP(L16,$Q$4:$R$15,2,TRUE))</f>
        <v>A+</v>
      </c>
      <c r="N16" s="28"/>
    </row>
    <row r="17" spans="1:19" ht="15" customHeight="1" x14ac:dyDescent="0.25">
      <c r="A17" s="55"/>
      <c r="B17" s="105" t="s">
        <v>18</v>
      </c>
      <c r="C17" s="56"/>
      <c r="D17" s="56"/>
      <c r="E17" s="1" t="str">
        <f t="shared" ref="E17:E25" si="4">IF(C17="","",SUM(C17/D17))</f>
        <v/>
      </c>
      <c r="F17" s="111" t="str">
        <f t="shared" ref="F17:F26" si="5">IF(E17="","",VLOOKUP(E17,$Q$4:$R$15,2,TRUE))</f>
        <v/>
      </c>
      <c r="G17" s="20"/>
      <c r="H17" s="55"/>
      <c r="I17" s="105" t="s">
        <v>38</v>
      </c>
      <c r="J17" s="56"/>
      <c r="K17" s="56"/>
      <c r="L17" s="1" t="str">
        <f t="shared" ref="L17:L25" si="6">IF(J17="","",SUM(J17/K17))</f>
        <v/>
      </c>
      <c r="M17" s="111" t="str">
        <f t="shared" ref="M17:M26" si="7">IF(L17="","",VLOOKUP(L17,$Q$4:$R$15,2,TRUE))</f>
        <v/>
      </c>
      <c r="N17" s="28"/>
    </row>
    <row r="18" spans="1:19" ht="15" customHeight="1" x14ac:dyDescent="0.25">
      <c r="A18" s="55"/>
      <c r="B18" s="105" t="s">
        <v>19</v>
      </c>
      <c r="C18" s="56"/>
      <c r="D18" s="56"/>
      <c r="E18" s="1" t="str">
        <f t="shared" si="4"/>
        <v/>
      </c>
      <c r="F18" s="111" t="str">
        <f t="shared" si="5"/>
        <v/>
      </c>
      <c r="G18" s="20"/>
      <c r="H18" s="55"/>
      <c r="I18" s="105" t="s">
        <v>39</v>
      </c>
      <c r="J18" s="56"/>
      <c r="K18" s="56"/>
      <c r="L18" s="1" t="str">
        <f t="shared" si="6"/>
        <v/>
      </c>
      <c r="M18" s="111" t="str">
        <f t="shared" si="7"/>
        <v/>
      </c>
      <c r="N18" s="28"/>
    </row>
    <row r="19" spans="1:19" ht="15" customHeight="1" x14ac:dyDescent="0.25">
      <c r="A19" s="55"/>
      <c r="B19" s="105" t="s">
        <v>20</v>
      </c>
      <c r="C19" s="56"/>
      <c r="D19" s="56"/>
      <c r="E19" s="1" t="str">
        <f t="shared" si="4"/>
        <v/>
      </c>
      <c r="F19" s="111" t="str">
        <f t="shared" si="5"/>
        <v/>
      </c>
      <c r="G19" s="20"/>
      <c r="H19" s="55"/>
      <c r="I19" s="105" t="s">
        <v>40</v>
      </c>
      <c r="J19" s="56"/>
      <c r="K19" s="56"/>
      <c r="L19" s="1" t="str">
        <f t="shared" si="6"/>
        <v/>
      </c>
      <c r="M19" s="111" t="str">
        <f t="shared" si="7"/>
        <v/>
      </c>
      <c r="N19" s="28"/>
    </row>
    <row r="20" spans="1:19" ht="15" customHeight="1" thickBot="1" x14ac:dyDescent="0.3">
      <c r="A20" s="55"/>
      <c r="B20" s="105" t="s">
        <v>21</v>
      </c>
      <c r="C20" s="56"/>
      <c r="D20" s="56"/>
      <c r="E20" s="1" t="str">
        <f t="shared" si="4"/>
        <v/>
      </c>
      <c r="F20" s="111" t="str">
        <f t="shared" si="5"/>
        <v/>
      </c>
      <c r="G20" s="20"/>
      <c r="H20" s="55"/>
      <c r="I20" s="105" t="s">
        <v>41</v>
      </c>
      <c r="J20" s="56"/>
      <c r="K20" s="56"/>
      <c r="L20" s="1" t="str">
        <f t="shared" si="6"/>
        <v/>
      </c>
      <c r="M20" s="111" t="str">
        <f t="shared" si="7"/>
        <v/>
      </c>
      <c r="N20" s="28"/>
    </row>
    <row r="21" spans="1:19" ht="15" customHeight="1" x14ac:dyDescent="0.25">
      <c r="A21" s="55"/>
      <c r="B21" s="105" t="s">
        <v>22</v>
      </c>
      <c r="C21" s="56"/>
      <c r="D21" s="56"/>
      <c r="E21" s="1" t="str">
        <f t="shared" si="4"/>
        <v/>
      </c>
      <c r="F21" s="111" t="str">
        <f t="shared" si="5"/>
        <v/>
      </c>
      <c r="G21" s="20"/>
      <c r="H21" s="55"/>
      <c r="I21" s="105" t="s">
        <v>42</v>
      </c>
      <c r="J21" s="56"/>
      <c r="K21" s="56"/>
      <c r="L21" s="1" t="str">
        <f t="shared" si="6"/>
        <v/>
      </c>
      <c r="M21" s="111" t="str">
        <f t="shared" si="7"/>
        <v/>
      </c>
      <c r="N21" s="28"/>
      <c r="Q21" s="171" t="s">
        <v>64</v>
      </c>
      <c r="R21" s="172"/>
    </row>
    <row r="22" spans="1:19" ht="15" customHeight="1" x14ac:dyDescent="0.25">
      <c r="A22" s="55"/>
      <c r="B22" s="105" t="s">
        <v>23</v>
      </c>
      <c r="C22" s="56"/>
      <c r="D22" s="56"/>
      <c r="E22" s="1" t="str">
        <f t="shared" si="4"/>
        <v/>
      </c>
      <c r="F22" s="111" t="str">
        <f t="shared" si="5"/>
        <v/>
      </c>
      <c r="G22" s="20"/>
      <c r="H22" s="55"/>
      <c r="I22" s="105" t="s">
        <v>43</v>
      </c>
      <c r="J22" s="56"/>
      <c r="K22" s="56"/>
      <c r="L22" s="1" t="str">
        <f t="shared" si="6"/>
        <v/>
      </c>
      <c r="M22" s="111" t="str">
        <f t="shared" si="7"/>
        <v/>
      </c>
      <c r="N22" s="28"/>
      <c r="Q22" s="71" t="s">
        <v>27</v>
      </c>
      <c r="R22" s="72" t="s">
        <v>7</v>
      </c>
    </row>
    <row r="23" spans="1:19" ht="15" customHeight="1" thickBot="1" x14ac:dyDescent="0.3">
      <c r="A23" s="55"/>
      <c r="B23" s="105" t="s">
        <v>24</v>
      </c>
      <c r="C23" s="56"/>
      <c r="D23" s="56"/>
      <c r="E23" s="1" t="str">
        <f t="shared" si="4"/>
        <v/>
      </c>
      <c r="F23" s="111" t="str">
        <f t="shared" si="5"/>
        <v/>
      </c>
      <c r="G23" s="20"/>
      <c r="H23" s="55"/>
      <c r="I23" s="105" t="s">
        <v>44</v>
      </c>
      <c r="J23" s="56"/>
      <c r="K23" s="56"/>
      <c r="L23" s="1" t="str">
        <f t="shared" si="6"/>
        <v/>
      </c>
      <c r="M23" s="111" t="str">
        <f t="shared" si="7"/>
        <v/>
      </c>
      <c r="N23" s="28"/>
      <c r="Q23" s="115">
        <f>IF(AND(E13&gt;0,E26&gt;0,L13&gt;0,L26&gt;0),(SUM(E13*0.1)+SUM(E26*0.15)+SUM(L13*0.25)+SUM(L26*0.5)),"N/A")</f>
        <v>0.93958333333333333</v>
      </c>
      <c r="R23" s="73" t="str">
        <f>IF(Q23="","",VLOOKUP(Q23,$Q$4:$R$15,2,TRUE))</f>
        <v>A</v>
      </c>
    </row>
    <row r="24" spans="1:19" ht="15" customHeight="1" x14ac:dyDescent="0.25">
      <c r="A24" s="55"/>
      <c r="B24" s="105" t="s">
        <v>25</v>
      </c>
      <c r="C24" s="56"/>
      <c r="D24" s="56"/>
      <c r="E24" s="1" t="str">
        <f t="shared" si="4"/>
        <v/>
      </c>
      <c r="F24" s="111" t="str">
        <f t="shared" si="5"/>
        <v/>
      </c>
      <c r="G24" s="20"/>
      <c r="H24" s="55"/>
      <c r="I24" s="105" t="s">
        <v>45</v>
      </c>
      <c r="J24" s="56"/>
      <c r="K24" s="56"/>
      <c r="L24" s="1" t="str">
        <f t="shared" si="6"/>
        <v/>
      </c>
      <c r="M24" s="111" t="str">
        <f t="shared" si="7"/>
        <v/>
      </c>
      <c r="N24" s="28"/>
    </row>
    <row r="25" spans="1:19" ht="15" customHeight="1" thickBot="1" x14ac:dyDescent="0.3">
      <c r="A25" s="55"/>
      <c r="B25" s="105" t="s">
        <v>26</v>
      </c>
      <c r="C25" s="61"/>
      <c r="D25" s="61"/>
      <c r="E25" s="1" t="str">
        <f t="shared" si="4"/>
        <v/>
      </c>
      <c r="F25" s="111" t="str">
        <f t="shared" si="5"/>
        <v/>
      </c>
      <c r="G25" s="20"/>
      <c r="H25" s="55"/>
      <c r="I25" s="105" t="s">
        <v>46</v>
      </c>
      <c r="J25" s="56"/>
      <c r="K25" s="56"/>
      <c r="L25" s="1" t="str">
        <f t="shared" si="6"/>
        <v/>
      </c>
      <c r="M25" s="111" t="str">
        <f t="shared" si="7"/>
        <v/>
      </c>
      <c r="N25" s="28"/>
      <c r="P25" s="48" t="s">
        <v>70</v>
      </c>
      <c r="Q25" s="48"/>
      <c r="R25" s="48"/>
      <c r="S25" s="48"/>
    </row>
    <row r="26" spans="1:19" ht="15" customHeight="1" thickBot="1" x14ac:dyDescent="0.3">
      <c r="A26" s="76" t="s">
        <v>79</v>
      </c>
      <c r="B26" s="82" t="s">
        <v>66</v>
      </c>
      <c r="C26" s="109">
        <f>IF(SUM(C16:C25)=0,"",SUM(C16:C16:C25))</f>
        <v>20</v>
      </c>
      <c r="D26" s="109">
        <f>IF(SUM(D16:D25)=0,"",SUM(D16:D16:D25))</f>
        <v>20</v>
      </c>
      <c r="E26" s="93">
        <f>IF(C26="","",SUM(C26/D26))</f>
        <v>1</v>
      </c>
      <c r="F26" s="94" t="str">
        <f t="shared" si="5"/>
        <v>A+</v>
      </c>
      <c r="G26" s="30"/>
      <c r="H26" s="114" t="s">
        <v>79</v>
      </c>
      <c r="I26" s="82" t="s">
        <v>65</v>
      </c>
      <c r="J26" s="109">
        <f>IF(SUM(J16:J25)=0,"",SUM(J16:J16:J25))</f>
        <v>73</v>
      </c>
      <c r="K26" s="109">
        <f>IF(SUM(K16:K25)=0,"",SUM(K16:K16:K25))</f>
        <v>73</v>
      </c>
      <c r="L26" s="93">
        <f>IF(J26="",0,SUM(J26/K26))</f>
        <v>1</v>
      </c>
      <c r="M26" s="94" t="str">
        <f t="shared" si="7"/>
        <v>A+</v>
      </c>
      <c r="N26" s="28"/>
      <c r="Q26" s="70">
        <v>12</v>
      </c>
    </row>
    <row r="27" spans="1:19" ht="15" customHeight="1" thickBot="1" x14ac:dyDescent="0.3">
      <c r="A27" s="23"/>
      <c r="B27" s="17"/>
      <c r="C27" s="118"/>
      <c r="D27" s="118"/>
      <c r="E27" s="19"/>
      <c r="F27" s="20"/>
      <c r="G27" s="20"/>
      <c r="H27" s="23"/>
      <c r="I27" s="17"/>
      <c r="J27" s="23"/>
      <c r="K27" s="23"/>
      <c r="L27" s="23"/>
      <c r="M27" s="23"/>
      <c r="N27" s="23"/>
    </row>
    <row r="28" spans="1:19" ht="15" customHeight="1" thickBot="1" x14ac:dyDescent="0.3">
      <c r="H28" s="22"/>
      <c r="Q28" s="123"/>
      <c r="R28" s="14" t="s">
        <v>82</v>
      </c>
    </row>
    <row r="29" spans="1:19" ht="15" customHeight="1" thickBot="1" x14ac:dyDescent="0.3">
      <c r="A29" s="173" t="s">
        <v>80</v>
      </c>
      <c r="B29" s="174"/>
      <c r="Q29" s="123" t="s">
        <v>83</v>
      </c>
      <c r="R29" s="14" t="s">
        <v>87</v>
      </c>
    </row>
    <row r="30" spans="1:19" ht="15" customHeight="1" thickBot="1" x14ac:dyDescent="0.3">
      <c r="A30" s="175" t="s">
        <v>81</v>
      </c>
      <c r="B30" s="176"/>
      <c r="Q30" s="123"/>
      <c r="R30" s="14" t="s">
        <v>88</v>
      </c>
    </row>
  </sheetData>
  <sheetProtection password="FCE6" sheet="1" objects="1" scenarios="1"/>
  <mergeCells count="3">
    <mergeCell ref="Q21:R21"/>
    <mergeCell ref="A29:B29"/>
    <mergeCell ref="A30:B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70" zoomScaleNormal="70" workbookViewId="0">
      <selection activeCell="J4" sqref="J4"/>
    </sheetView>
  </sheetViews>
  <sheetFormatPr defaultRowHeight="15" x14ac:dyDescent="0.25"/>
  <cols>
    <col min="1" max="1" width="23.7109375" style="14" customWidth="1"/>
    <col min="2" max="2" width="16.42578125" style="18" customWidth="1"/>
    <col min="3" max="3" width="9.28515625" style="119" bestFit="1" customWidth="1"/>
    <col min="4" max="4" width="9.140625" style="119"/>
    <col min="5" max="5" width="11.42578125" style="21" bestFit="1" customWidth="1"/>
    <col min="6" max="6" width="9.140625" style="22"/>
    <col min="7" max="7" width="2" style="22" customWidth="1"/>
    <col min="8" max="8" width="26.28515625" style="14" customWidth="1"/>
    <col min="9" max="9" width="14.28515625" style="18" bestFit="1" customWidth="1"/>
    <col min="10" max="11" width="9.140625" style="14"/>
    <col min="12" max="12" width="11.42578125" style="14" bestFit="1" customWidth="1"/>
    <col min="13" max="13" width="9.140625" style="14"/>
    <col min="14" max="14" width="2.28515625" style="14" customWidth="1"/>
    <col min="15" max="15" width="3" style="14" customWidth="1"/>
    <col min="16" max="16" width="9.140625" style="14"/>
    <col min="17" max="17" width="10.85546875" style="14" bestFit="1" customWidth="1"/>
    <col min="18" max="18" width="11.7109375" style="14" bestFit="1" customWidth="1"/>
    <col min="19" max="16384" width="9.140625" style="14"/>
  </cols>
  <sheetData>
    <row r="1" spans="1:18" ht="15" customHeight="1" x14ac:dyDescent="0.25">
      <c r="A1" s="74" t="s">
        <v>14</v>
      </c>
      <c r="B1" s="83"/>
      <c r="C1" s="100"/>
      <c r="D1" s="100"/>
      <c r="E1" s="90"/>
      <c r="F1" s="91"/>
      <c r="G1" s="20"/>
      <c r="H1" s="74" t="s">
        <v>14</v>
      </c>
      <c r="I1" s="83"/>
      <c r="J1" s="84"/>
      <c r="K1" s="84"/>
      <c r="L1" s="84"/>
      <c r="M1" s="85"/>
      <c r="N1" s="24"/>
      <c r="O1" s="25"/>
    </row>
    <row r="2" spans="1:18" ht="15" customHeight="1" thickBot="1" x14ac:dyDescent="0.3">
      <c r="A2" s="75" t="s">
        <v>13</v>
      </c>
      <c r="B2" s="86" t="s">
        <v>15</v>
      </c>
      <c r="C2" s="92" t="s">
        <v>8</v>
      </c>
      <c r="D2" s="92" t="s">
        <v>9</v>
      </c>
      <c r="E2" s="93" t="s">
        <v>27</v>
      </c>
      <c r="F2" s="94" t="s">
        <v>7</v>
      </c>
      <c r="G2" s="27"/>
      <c r="H2" s="75" t="s">
        <v>13</v>
      </c>
      <c r="I2" s="86" t="s">
        <v>47</v>
      </c>
      <c r="J2" s="65" t="s">
        <v>8</v>
      </c>
      <c r="K2" s="65" t="s">
        <v>9</v>
      </c>
      <c r="L2" s="99" t="s">
        <v>27</v>
      </c>
      <c r="M2" s="66" t="s">
        <v>7</v>
      </c>
      <c r="N2" s="28"/>
    </row>
    <row r="3" spans="1:18" ht="15" customHeight="1" x14ac:dyDescent="0.25">
      <c r="A3" s="55"/>
      <c r="B3" s="105" t="s">
        <v>0</v>
      </c>
      <c r="C3" s="57">
        <v>20</v>
      </c>
      <c r="D3" s="57">
        <v>25</v>
      </c>
      <c r="E3" s="1">
        <f>IF(C3="","",SUM(C3/D3))</f>
        <v>0.8</v>
      </c>
      <c r="F3" s="107" t="str">
        <f>IF(E3="","",VLOOKUP(E3,$Q$4:$R$15,2,TRUE))</f>
        <v>B-</v>
      </c>
      <c r="G3" s="20"/>
      <c r="H3" s="55"/>
      <c r="I3" s="105" t="s">
        <v>28</v>
      </c>
      <c r="J3" s="57">
        <v>50</v>
      </c>
      <c r="K3" s="57">
        <v>50</v>
      </c>
      <c r="L3" s="1">
        <f>IF(J3="","",SUM(J3/K3))</f>
        <v>1</v>
      </c>
      <c r="M3" s="107" t="str">
        <f>IF(L3="","",VLOOKUP(L3,$Q$4:$R$15,2,TRUE))</f>
        <v>A+</v>
      </c>
      <c r="N3" s="28"/>
      <c r="Q3" s="9" t="s">
        <v>61</v>
      </c>
      <c r="R3" s="8" t="s">
        <v>7</v>
      </c>
    </row>
    <row r="4" spans="1:18" ht="15" customHeight="1" x14ac:dyDescent="0.25">
      <c r="A4" s="55"/>
      <c r="B4" s="105" t="s">
        <v>1</v>
      </c>
      <c r="C4" s="56"/>
      <c r="D4" s="56"/>
      <c r="E4" s="1" t="str">
        <f t="shared" ref="E4:E13" si="0">IF(C4="","",SUM(C4/D4))</f>
        <v/>
      </c>
      <c r="F4" s="107" t="str">
        <f t="shared" ref="F4:F13" si="1">IF(E4="","",VLOOKUP(E4,$Q$4:$R$15,2,TRUE))</f>
        <v/>
      </c>
      <c r="G4" s="20"/>
      <c r="H4" s="55"/>
      <c r="I4" s="105" t="s">
        <v>29</v>
      </c>
      <c r="J4" s="56"/>
      <c r="K4" s="56"/>
      <c r="L4" s="1" t="str">
        <f t="shared" ref="L4:L12" si="2">IF(J4="","",SUM(J4/K4))</f>
        <v/>
      </c>
      <c r="M4" s="107" t="str">
        <f t="shared" ref="M4:M13" si="3">IF(L4="","",VLOOKUP(L4,$Q$4:$R$15,2,TRUE))</f>
        <v/>
      </c>
      <c r="N4" s="28"/>
      <c r="Q4" s="10">
        <v>0</v>
      </c>
      <c r="R4" s="11" t="s">
        <v>49</v>
      </c>
    </row>
    <row r="5" spans="1:18" ht="15" customHeight="1" x14ac:dyDescent="0.25">
      <c r="A5" s="55"/>
      <c r="B5" s="105" t="s">
        <v>10</v>
      </c>
      <c r="C5" s="56"/>
      <c r="D5" s="56"/>
      <c r="E5" s="1" t="str">
        <f t="shared" si="0"/>
        <v/>
      </c>
      <c r="F5" s="107" t="str">
        <f t="shared" si="1"/>
        <v/>
      </c>
      <c r="G5" s="20"/>
      <c r="H5" s="55"/>
      <c r="I5" s="105" t="s">
        <v>30</v>
      </c>
      <c r="J5" s="56"/>
      <c r="K5" s="56"/>
      <c r="L5" s="1" t="str">
        <f t="shared" si="2"/>
        <v/>
      </c>
      <c r="M5" s="107" t="str">
        <f t="shared" si="3"/>
        <v/>
      </c>
      <c r="N5" s="28"/>
      <c r="Q5" s="10">
        <v>0.65</v>
      </c>
      <c r="R5" s="11" t="s">
        <v>50</v>
      </c>
    </row>
    <row r="6" spans="1:18" ht="15" customHeight="1" x14ac:dyDescent="0.25">
      <c r="A6" s="55"/>
      <c r="B6" s="105" t="s">
        <v>2</v>
      </c>
      <c r="C6" s="56"/>
      <c r="D6" s="56"/>
      <c r="E6" s="1" t="str">
        <f t="shared" si="0"/>
        <v/>
      </c>
      <c r="F6" s="107" t="str">
        <f t="shared" si="1"/>
        <v/>
      </c>
      <c r="G6" s="20"/>
      <c r="H6" s="55"/>
      <c r="I6" s="105" t="s">
        <v>31</v>
      </c>
      <c r="J6" s="56"/>
      <c r="K6" s="56"/>
      <c r="L6" s="1" t="str">
        <f t="shared" si="2"/>
        <v/>
      </c>
      <c r="M6" s="107" t="str">
        <f t="shared" si="3"/>
        <v/>
      </c>
      <c r="N6" s="28"/>
      <c r="Q6" s="10">
        <v>0.68</v>
      </c>
      <c r="R6" s="11" t="s">
        <v>51</v>
      </c>
    </row>
    <row r="7" spans="1:18" ht="15" customHeight="1" x14ac:dyDescent="0.25">
      <c r="A7" s="55"/>
      <c r="B7" s="105" t="s">
        <v>3</v>
      </c>
      <c r="C7" s="56"/>
      <c r="D7" s="56"/>
      <c r="E7" s="1" t="str">
        <f t="shared" si="0"/>
        <v/>
      </c>
      <c r="F7" s="107" t="str">
        <f t="shared" si="1"/>
        <v/>
      </c>
      <c r="G7" s="20"/>
      <c r="H7" s="55"/>
      <c r="I7" s="105" t="s">
        <v>32</v>
      </c>
      <c r="J7" s="56"/>
      <c r="K7" s="56"/>
      <c r="L7" s="1" t="str">
        <f t="shared" si="2"/>
        <v/>
      </c>
      <c r="M7" s="107" t="str">
        <f t="shared" si="3"/>
        <v/>
      </c>
      <c r="N7" s="28"/>
      <c r="Q7" s="10">
        <v>0.7</v>
      </c>
      <c r="R7" s="11" t="s">
        <v>52</v>
      </c>
    </row>
    <row r="8" spans="1:18" ht="15" customHeight="1" x14ac:dyDescent="0.25">
      <c r="A8" s="55"/>
      <c r="B8" s="105" t="s">
        <v>11</v>
      </c>
      <c r="C8" s="56"/>
      <c r="D8" s="56"/>
      <c r="E8" s="1" t="str">
        <f t="shared" si="0"/>
        <v/>
      </c>
      <c r="F8" s="107" t="str">
        <f t="shared" si="1"/>
        <v/>
      </c>
      <c r="G8" s="20"/>
      <c r="H8" s="55"/>
      <c r="I8" s="105" t="s">
        <v>33</v>
      </c>
      <c r="J8" s="56"/>
      <c r="K8" s="56"/>
      <c r="L8" s="1" t="str">
        <f t="shared" si="2"/>
        <v/>
      </c>
      <c r="M8" s="107" t="str">
        <f t="shared" si="3"/>
        <v/>
      </c>
      <c r="N8" s="28"/>
      <c r="Q8" s="10">
        <v>0.73</v>
      </c>
      <c r="R8" s="11" t="s">
        <v>53</v>
      </c>
    </row>
    <row r="9" spans="1:18" ht="15" customHeight="1" x14ac:dyDescent="0.25">
      <c r="A9" s="55"/>
      <c r="B9" s="105" t="s">
        <v>4</v>
      </c>
      <c r="C9" s="56"/>
      <c r="D9" s="56"/>
      <c r="E9" s="1" t="str">
        <f t="shared" si="0"/>
        <v/>
      </c>
      <c r="F9" s="107" t="str">
        <f t="shared" si="1"/>
        <v/>
      </c>
      <c r="G9" s="20"/>
      <c r="H9" s="55"/>
      <c r="I9" s="105" t="s">
        <v>34</v>
      </c>
      <c r="J9" s="56"/>
      <c r="K9" s="56"/>
      <c r="L9" s="1" t="str">
        <f t="shared" si="2"/>
        <v/>
      </c>
      <c r="M9" s="107" t="str">
        <f t="shared" si="3"/>
        <v/>
      </c>
      <c r="N9" s="28"/>
      <c r="Q9" s="10">
        <v>0.77</v>
      </c>
      <c r="R9" s="11" t="s">
        <v>54</v>
      </c>
    </row>
    <row r="10" spans="1:18" ht="15" customHeight="1" x14ac:dyDescent="0.25">
      <c r="A10" s="55"/>
      <c r="B10" s="105" t="s">
        <v>12</v>
      </c>
      <c r="C10" s="56"/>
      <c r="D10" s="56"/>
      <c r="E10" s="1" t="str">
        <f t="shared" si="0"/>
        <v/>
      </c>
      <c r="F10" s="107" t="str">
        <f t="shared" si="1"/>
        <v/>
      </c>
      <c r="G10" s="20"/>
      <c r="H10" s="55"/>
      <c r="I10" s="105" t="s">
        <v>35</v>
      </c>
      <c r="J10" s="56"/>
      <c r="K10" s="56"/>
      <c r="L10" s="1" t="str">
        <f t="shared" si="2"/>
        <v/>
      </c>
      <c r="M10" s="107" t="str">
        <f t="shared" si="3"/>
        <v/>
      </c>
      <c r="N10" s="28"/>
      <c r="Q10" s="10">
        <v>0.8</v>
      </c>
      <c r="R10" s="11" t="s">
        <v>55</v>
      </c>
    </row>
    <row r="11" spans="1:18" ht="15" customHeight="1" x14ac:dyDescent="0.25">
      <c r="A11" s="55"/>
      <c r="B11" s="105" t="s">
        <v>5</v>
      </c>
      <c r="C11" s="56"/>
      <c r="D11" s="56"/>
      <c r="E11" s="1" t="str">
        <f t="shared" si="0"/>
        <v/>
      </c>
      <c r="F11" s="107" t="str">
        <f t="shared" si="1"/>
        <v/>
      </c>
      <c r="G11" s="20"/>
      <c r="H11" s="55"/>
      <c r="I11" s="105" t="s">
        <v>36</v>
      </c>
      <c r="J11" s="56"/>
      <c r="K11" s="56"/>
      <c r="L11" s="1" t="str">
        <f t="shared" si="2"/>
        <v/>
      </c>
      <c r="M11" s="107" t="str">
        <f t="shared" si="3"/>
        <v/>
      </c>
      <c r="N11" s="28"/>
      <c r="Q11" s="10">
        <v>0.83</v>
      </c>
      <c r="R11" s="11" t="s">
        <v>56</v>
      </c>
    </row>
    <row r="12" spans="1:18" ht="15" customHeight="1" thickBot="1" x14ac:dyDescent="0.3">
      <c r="A12" s="55"/>
      <c r="B12" s="105" t="s">
        <v>6</v>
      </c>
      <c r="C12" s="61"/>
      <c r="D12" s="61"/>
      <c r="E12" s="1" t="str">
        <f t="shared" si="0"/>
        <v/>
      </c>
      <c r="F12" s="107" t="str">
        <f t="shared" si="1"/>
        <v/>
      </c>
      <c r="G12" s="20"/>
      <c r="H12" s="55"/>
      <c r="I12" s="105" t="s">
        <v>67</v>
      </c>
      <c r="J12" s="61"/>
      <c r="K12" s="61"/>
      <c r="L12" s="1" t="str">
        <f t="shared" si="2"/>
        <v/>
      </c>
      <c r="M12" s="107" t="str">
        <f t="shared" si="3"/>
        <v/>
      </c>
      <c r="N12" s="28"/>
      <c r="Q12" s="10">
        <v>0.87</v>
      </c>
      <c r="R12" s="11" t="s">
        <v>57</v>
      </c>
    </row>
    <row r="13" spans="1:18" ht="15" customHeight="1" x14ac:dyDescent="0.25">
      <c r="A13" s="78" t="s">
        <v>79</v>
      </c>
      <c r="B13" s="80" t="s">
        <v>62</v>
      </c>
      <c r="C13" s="101">
        <f>IF(SUM(C3:C12)=0,"",SUM(C3:C3:C12))</f>
        <v>20</v>
      </c>
      <c r="D13" s="102">
        <f>IF(SUM(D3:D12)=0,"",SUM(D3:D3:D12))</f>
        <v>25</v>
      </c>
      <c r="E13" s="5">
        <f t="shared" si="0"/>
        <v>0.8</v>
      </c>
      <c r="F13" s="6" t="str">
        <f t="shared" si="1"/>
        <v>B-</v>
      </c>
      <c r="G13" s="30"/>
      <c r="H13" s="78" t="s">
        <v>79</v>
      </c>
      <c r="I13" s="80" t="s">
        <v>63</v>
      </c>
      <c r="J13" s="101">
        <f>IF(SUM(J3:J12)=0,"",SUM(J3:J3:J12))</f>
        <v>50</v>
      </c>
      <c r="K13" s="102">
        <f>IF(SUM(K3:K12)=0,"",SUM(K3:K3:K12))</f>
        <v>50</v>
      </c>
      <c r="L13" s="5">
        <f>IF(J13="","",SUM(J13/K13))</f>
        <v>1</v>
      </c>
      <c r="M13" s="6" t="str">
        <f t="shared" si="3"/>
        <v>A+</v>
      </c>
      <c r="N13" s="28"/>
      <c r="Q13" s="10">
        <v>0.9</v>
      </c>
      <c r="R13" s="11" t="s">
        <v>58</v>
      </c>
    </row>
    <row r="14" spans="1:18" ht="15" customHeight="1" x14ac:dyDescent="0.25">
      <c r="A14" s="74" t="s">
        <v>14</v>
      </c>
      <c r="B14" s="83"/>
      <c r="C14" s="100"/>
      <c r="D14" s="100"/>
      <c r="E14" s="90"/>
      <c r="F14" s="91"/>
      <c r="G14" s="20"/>
      <c r="H14" s="74" t="s">
        <v>14</v>
      </c>
      <c r="I14" s="83"/>
      <c r="J14" s="87"/>
      <c r="K14" s="87"/>
      <c r="L14" s="87"/>
      <c r="M14" s="88"/>
      <c r="N14" s="28"/>
      <c r="Q14" s="10">
        <v>0.93</v>
      </c>
      <c r="R14" s="11" t="s">
        <v>59</v>
      </c>
    </row>
    <row r="15" spans="1:18" ht="15" customHeight="1" thickBot="1" x14ac:dyDescent="0.3">
      <c r="A15" s="75" t="s">
        <v>13</v>
      </c>
      <c r="B15" s="89" t="s">
        <v>16</v>
      </c>
      <c r="C15" s="92" t="s">
        <v>8</v>
      </c>
      <c r="D15" s="92" t="s">
        <v>9</v>
      </c>
      <c r="E15" s="93" t="s">
        <v>27</v>
      </c>
      <c r="F15" s="94" t="s">
        <v>7</v>
      </c>
      <c r="G15" s="27"/>
      <c r="H15" s="75" t="s">
        <v>13</v>
      </c>
      <c r="I15" s="89" t="s">
        <v>48</v>
      </c>
      <c r="J15" s="65" t="s">
        <v>8</v>
      </c>
      <c r="K15" s="65" t="s">
        <v>9</v>
      </c>
      <c r="L15" s="99" t="s">
        <v>27</v>
      </c>
      <c r="M15" s="66" t="s">
        <v>7</v>
      </c>
      <c r="N15" s="28"/>
      <c r="Q15" s="12">
        <v>0.97</v>
      </c>
      <c r="R15" s="13" t="s">
        <v>60</v>
      </c>
    </row>
    <row r="16" spans="1:18" ht="15" customHeight="1" x14ac:dyDescent="0.25">
      <c r="A16" s="55"/>
      <c r="B16" s="105" t="s">
        <v>17</v>
      </c>
      <c r="C16" s="57">
        <v>30</v>
      </c>
      <c r="D16" s="57">
        <v>30</v>
      </c>
      <c r="E16" s="1">
        <f>IF(C16="","",SUM(C16/D16))</f>
        <v>1</v>
      </c>
      <c r="F16" s="107" t="str">
        <f>IF(E16="","",VLOOKUP(E16,$Q$4:$R$15,2,TRUE))</f>
        <v>A+</v>
      </c>
      <c r="G16" s="20"/>
      <c r="H16" s="55"/>
      <c r="I16" s="105" t="s">
        <v>37</v>
      </c>
      <c r="J16" s="57">
        <v>70</v>
      </c>
      <c r="K16" s="57">
        <v>70</v>
      </c>
      <c r="L16" s="1">
        <f>IF(J16="","",SUM(J16/K16))</f>
        <v>1</v>
      </c>
      <c r="M16" s="107" t="str">
        <f>IF(L16="","",VLOOKUP(L16,$Q$4:$R$15,2,TRUE))</f>
        <v>A+</v>
      </c>
      <c r="N16" s="28"/>
    </row>
    <row r="17" spans="1:18" ht="15" customHeight="1" x14ac:dyDescent="0.25">
      <c r="A17" s="55"/>
      <c r="B17" s="105" t="s">
        <v>18</v>
      </c>
      <c r="C17" s="56"/>
      <c r="D17" s="56"/>
      <c r="E17" s="1" t="str">
        <f t="shared" ref="E17:E26" si="4">IF(C17="","",SUM(C17/D17))</f>
        <v/>
      </c>
      <c r="F17" s="107" t="str">
        <f t="shared" ref="F17:F26" si="5">IF(E17="","",VLOOKUP(E17,$Q$4:$R$15,2,TRUE))</f>
        <v/>
      </c>
      <c r="G17" s="20"/>
      <c r="H17" s="55"/>
      <c r="I17" s="105" t="s">
        <v>38</v>
      </c>
      <c r="J17" s="56"/>
      <c r="K17" s="56"/>
      <c r="L17" s="1" t="str">
        <f t="shared" ref="L17:L25" si="6">IF(J17="","",SUM(J17/K17))</f>
        <v/>
      </c>
      <c r="M17" s="107" t="str">
        <f t="shared" ref="M17:M26" si="7">IF(L17="","",VLOOKUP(L17,$Q$4:$R$15,2,TRUE))</f>
        <v/>
      </c>
      <c r="N17" s="28"/>
    </row>
    <row r="18" spans="1:18" ht="15" customHeight="1" x14ac:dyDescent="0.25">
      <c r="A18" s="55"/>
      <c r="B18" s="105" t="s">
        <v>19</v>
      </c>
      <c r="C18" s="56"/>
      <c r="D18" s="56"/>
      <c r="E18" s="1" t="str">
        <f t="shared" si="4"/>
        <v/>
      </c>
      <c r="F18" s="107" t="str">
        <f t="shared" si="5"/>
        <v/>
      </c>
      <c r="G18" s="20"/>
      <c r="H18" s="55"/>
      <c r="I18" s="105" t="s">
        <v>39</v>
      </c>
      <c r="J18" s="56"/>
      <c r="K18" s="56"/>
      <c r="L18" s="1" t="str">
        <f t="shared" si="6"/>
        <v/>
      </c>
      <c r="M18" s="107" t="str">
        <f t="shared" si="7"/>
        <v/>
      </c>
      <c r="N18" s="28"/>
    </row>
    <row r="19" spans="1:18" ht="15" customHeight="1" x14ac:dyDescent="0.25">
      <c r="A19" s="55"/>
      <c r="B19" s="105" t="s">
        <v>20</v>
      </c>
      <c r="C19" s="56"/>
      <c r="D19" s="56"/>
      <c r="E19" s="1" t="str">
        <f t="shared" si="4"/>
        <v/>
      </c>
      <c r="F19" s="107" t="str">
        <f t="shared" si="5"/>
        <v/>
      </c>
      <c r="G19" s="20"/>
      <c r="H19" s="55"/>
      <c r="I19" s="105" t="s">
        <v>40</v>
      </c>
      <c r="J19" s="56"/>
      <c r="K19" s="56"/>
      <c r="L19" s="1" t="str">
        <f t="shared" si="6"/>
        <v/>
      </c>
      <c r="M19" s="107" t="str">
        <f t="shared" si="7"/>
        <v/>
      </c>
      <c r="N19" s="28"/>
    </row>
    <row r="20" spans="1:18" ht="15" customHeight="1" thickBot="1" x14ac:dyDescent="0.3">
      <c r="A20" s="55"/>
      <c r="B20" s="105" t="s">
        <v>21</v>
      </c>
      <c r="C20" s="56"/>
      <c r="D20" s="56"/>
      <c r="E20" s="1" t="str">
        <f t="shared" si="4"/>
        <v/>
      </c>
      <c r="F20" s="107" t="str">
        <f t="shared" si="5"/>
        <v/>
      </c>
      <c r="G20" s="20"/>
      <c r="H20" s="55"/>
      <c r="I20" s="105" t="s">
        <v>41</v>
      </c>
      <c r="J20" s="56"/>
      <c r="K20" s="56"/>
      <c r="L20" s="1" t="str">
        <f t="shared" si="6"/>
        <v/>
      </c>
      <c r="M20" s="107" t="str">
        <f t="shared" si="7"/>
        <v/>
      </c>
      <c r="N20" s="28"/>
    </row>
    <row r="21" spans="1:18" ht="15" customHeight="1" x14ac:dyDescent="0.25">
      <c r="A21" s="55"/>
      <c r="B21" s="105" t="s">
        <v>22</v>
      </c>
      <c r="C21" s="56"/>
      <c r="D21" s="56"/>
      <c r="E21" s="1" t="str">
        <f t="shared" si="4"/>
        <v/>
      </c>
      <c r="F21" s="107" t="str">
        <f t="shared" si="5"/>
        <v/>
      </c>
      <c r="G21" s="20"/>
      <c r="H21" s="55"/>
      <c r="I21" s="105" t="s">
        <v>42</v>
      </c>
      <c r="J21" s="56"/>
      <c r="K21" s="56"/>
      <c r="L21" s="1" t="str">
        <f t="shared" si="6"/>
        <v/>
      </c>
      <c r="M21" s="107" t="str">
        <f t="shared" si="7"/>
        <v/>
      </c>
      <c r="N21" s="28"/>
      <c r="Q21" s="177" t="s">
        <v>64</v>
      </c>
      <c r="R21" s="174"/>
    </row>
    <row r="22" spans="1:18" ht="15" customHeight="1" x14ac:dyDescent="0.25">
      <c r="A22" s="55"/>
      <c r="B22" s="105" t="s">
        <v>23</v>
      </c>
      <c r="C22" s="56"/>
      <c r="D22" s="56"/>
      <c r="E22" s="1" t="str">
        <f t="shared" si="4"/>
        <v/>
      </c>
      <c r="F22" s="107" t="str">
        <f t="shared" si="5"/>
        <v/>
      </c>
      <c r="G22" s="20"/>
      <c r="H22" s="55"/>
      <c r="I22" s="105" t="s">
        <v>43</v>
      </c>
      <c r="J22" s="56"/>
      <c r="K22" s="56"/>
      <c r="L22" s="1" t="str">
        <f t="shared" si="6"/>
        <v/>
      </c>
      <c r="M22" s="107" t="str">
        <f t="shared" si="7"/>
        <v/>
      </c>
      <c r="N22" s="28"/>
      <c r="Q22" s="15" t="s">
        <v>27</v>
      </c>
      <c r="R22" s="6" t="s">
        <v>7</v>
      </c>
    </row>
    <row r="23" spans="1:18" ht="15" customHeight="1" thickBot="1" x14ac:dyDescent="0.3">
      <c r="A23" s="55"/>
      <c r="B23" s="105" t="s">
        <v>24</v>
      </c>
      <c r="C23" s="56"/>
      <c r="D23" s="56"/>
      <c r="E23" s="1" t="str">
        <f t="shared" si="4"/>
        <v/>
      </c>
      <c r="F23" s="107" t="str">
        <f t="shared" si="5"/>
        <v/>
      </c>
      <c r="G23" s="20"/>
      <c r="H23" s="55"/>
      <c r="I23" s="105" t="s">
        <v>44</v>
      </c>
      <c r="J23" s="56"/>
      <c r="K23" s="56"/>
      <c r="L23" s="1" t="str">
        <f t="shared" si="6"/>
        <v/>
      </c>
      <c r="M23" s="107" t="str">
        <f t="shared" si="7"/>
        <v/>
      </c>
      <c r="N23" s="28"/>
      <c r="Q23" s="115">
        <f>IF(AND(E13&gt;0,E26&gt;0,L13&gt;0,L26&gt;0),(SUM(E13*0.1)+SUM(E26*0.15)+SUM(L13*0.25)+SUM(L26*0.5)),"N/A")</f>
        <v>0.98</v>
      </c>
      <c r="R23" s="104" t="str">
        <f>IF(Q23="","",VLOOKUP(Q23,$Q$4:$R$15,2,TRUE))</f>
        <v>A+</v>
      </c>
    </row>
    <row r="24" spans="1:18" ht="15" customHeight="1" x14ac:dyDescent="0.25">
      <c r="A24" s="55"/>
      <c r="B24" s="105" t="s">
        <v>25</v>
      </c>
      <c r="C24" s="56"/>
      <c r="D24" s="56"/>
      <c r="E24" s="1" t="str">
        <f t="shared" si="4"/>
        <v/>
      </c>
      <c r="F24" s="107" t="str">
        <f t="shared" si="5"/>
        <v/>
      </c>
      <c r="G24" s="20"/>
      <c r="H24" s="55"/>
      <c r="I24" s="105" t="s">
        <v>45</v>
      </c>
      <c r="J24" s="56"/>
      <c r="K24" s="56"/>
      <c r="L24" s="1" t="str">
        <f t="shared" si="6"/>
        <v/>
      </c>
      <c r="M24" s="107" t="str">
        <f t="shared" si="7"/>
        <v/>
      </c>
      <c r="N24" s="28"/>
    </row>
    <row r="25" spans="1:18" ht="15" customHeight="1" thickBot="1" x14ac:dyDescent="0.3">
      <c r="A25" s="55"/>
      <c r="B25" s="105" t="s">
        <v>26</v>
      </c>
      <c r="C25" s="61"/>
      <c r="D25" s="61"/>
      <c r="E25" s="1" t="str">
        <f t="shared" si="4"/>
        <v/>
      </c>
      <c r="F25" s="107" t="str">
        <f t="shared" si="5"/>
        <v/>
      </c>
      <c r="G25" s="20"/>
      <c r="H25" s="55"/>
      <c r="I25" s="105" t="s">
        <v>46</v>
      </c>
      <c r="J25" s="61"/>
      <c r="K25" s="61"/>
      <c r="L25" s="1" t="str">
        <f t="shared" si="6"/>
        <v/>
      </c>
      <c r="M25" s="107" t="str">
        <f t="shared" si="7"/>
        <v/>
      </c>
      <c r="N25" s="28"/>
      <c r="P25" s="48" t="s">
        <v>70</v>
      </c>
      <c r="Q25" s="48"/>
      <c r="R25" s="48"/>
    </row>
    <row r="26" spans="1:18" ht="15" customHeight="1" thickBot="1" x14ac:dyDescent="0.3">
      <c r="A26" s="76" t="s">
        <v>79</v>
      </c>
      <c r="B26" s="67" t="s">
        <v>66</v>
      </c>
      <c r="C26" s="62">
        <f>IF(SUM(C16:C25)=0,"",SUM(C16:C16:C25))</f>
        <v>30</v>
      </c>
      <c r="D26" s="63">
        <f>IF(SUM(D16:D25)=0,"",SUM(D16:D16:D25))</f>
        <v>30</v>
      </c>
      <c r="E26" s="2">
        <f t="shared" si="4"/>
        <v>1</v>
      </c>
      <c r="F26" s="104" t="str">
        <f t="shared" si="5"/>
        <v>A+</v>
      </c>
      <c r="G26" s="30"/>
      <c r="H26" s="76" t="s">
        <v>79</v>
      </c>
      <c r="I26" s="67" t="s">
        <v>65</v>
      </c>
      <c r="J26" s="62">
        <f>IF(SUM(J16:J25)=0,"",SUM(J16:J16:J25))</f>
        <v>70</v>
      </c>
      <c r="K26" s="63">
        <f>IF(SUM(K16:K25)=0,"",SUM(K16:K16:K25))</f>
        <v>70</v>
      </c>
      <c r="L26" s="2">
        <f>IF(J26="",0,SUM(J26/K26))</f>
        <v>1</v>
      </c>
      <c r="M26" s="104" t="str">
        <f t="shared" si="7"/>
        <v>A+</v>
      </c>
      <c r="N26" s="28"/>
      <c r="Q26" s="49">
        <f>'Quarter #1'!Q26</f>
        <v>12</v>
      </c>
    </row>
    <row r="27" spans="1:18" ht="15" customHeight="1" x14ac:dyDescent="0.25">
      <c r="A27" s="23"/>
      <c r="B27" s="17"/>
      <c r="C27" s="118"/>
      <c r="D27" s="118"/>
      <c r="E27" s="19"/>
      <c r="F27" s="20"/>
      <c r="G27" s="20"/>
      <c r="H27" s="23"/>
      <c r="I27" s="17"/>
      <c r="J27" s="23"/>
      <c r="K27" s="23"/>
      <c r="L27" s="23"/>
      <c r="M27" s="23"/>
      <c r="N27" s="23"/>
    </row>
    <row r="28" spans="1:18" ht="15.75" thickBot="1" x14ac:dyDescent="0.3"/>
    <row r="29" spans="1:18" x14ac:dyDescent="0.25">
      <c r="A29" s="173" t="s">
        <v>80</v>
      </c>
      <c r="B29" s="174"/>
    </row>
    <row r="30" spans="1:18" ht="15.75" thickBot="1" x14ac:dyDescent="0.3">
      <c r="A30" s="175" t="s">
        <v>81</v>
      </c>
      <c r="B30" s="176"/>
    </row>
  </sheetData>
  <sheetProtection algorithmName="SHA-512" hashValue="eIvNW4MQBpSxZM8nI0ajUSwccDmqiqNNcOsSYoLr/6bSgGjtXWG7ToRbPeFyz0g81mq64/gqVWmQBQk+RNtGeg==" saltValue="5qVbMJ76uy1V7k5D+Wp8TQ==" spinCount="100000" sheet="1" objects="1" scenarios="1"/>
  <mergeCells count="3">
    <mergeCell ref="Q21:R21"/>
    <mergeCell ref="A29:B29"/>
    <mergeCell ref="A30:B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"/>
  <sheetViews>
    <sheetView zoomScale="70" zoomScaleNormal="70" workbookViewId="0">
      <selection activeCell="J22" sqref="J22"/>
    </sheetView>
  </sheetViews>
  <sheetFormatPr defaultRowHeight="15" x14ac:dyDescent="0.25"/>
  <cols>
    <col min="1" max="1" width="3.85546875" style="14" customWidth="1"/>
    <col min="2" max="2" width="11.5703125" style="14" customWidth="1"/>
    <col min="3" max="3" width="17.85546875" style="14" customWidth="1"/>
    <col min="4" max="4" width="16.140625" style="14" customWidth="1"/>
    <col min="5" max="5" width="11.5703125" style="14" customWidth="1"/>
    <col min="6" max="6" width="4.85546875" style="14" customWidth="1"/>
    <col min="7" max="7" width="4.140625" style="14" customWidth="1"/>
    <col min="8" max="8" width="5.85546875" style="14" customWidth="1"/>
    <col min="9" max="9" width="9.140625" style="14"/>
    <col min="10" max="10" width="10.7109375" style="14" customWidth="1"/>
    <col min="11" max="11" width="10.42578125" style="14" customWidth="1"/>
    <col min="12" max="12" width="10.7109375" style="14" customWidth="1"/>
    <col min="13" max="13" width="11.7109375" style="14" customWidth="1"/>
    <col min="14" max="14" width="11.42578125" style="14" customWidth="1"/>
    <col min="15" max="15" width="11.28515625" style="14" customWidth="1"/>
    <col min="16" max="17" width="14" style="14" bestFit="1" customWidth="1"/>
    <col min="18" max="18" width="9.7109375" style="14" customWidth="1"/>
    <col min="19" max="19" width="12.7109375" style="14" customWidth="1"/>
    <col min="20" max="20" width="11.5703125" style="14" customWidth="1"/>
    <col min="21" max="16384" width="9.140625" style="14"/>
  </cols>
  <sheetData>
    <row r="1" spans="2:22" ht="15.75" thickBot="1" x14ac:dyDescent="0.3"/>
    <row r="2" spans="2:22" x14ac:dyDescent="0.25">
      <c r="B2" s="120" t="s">
        <v>7</v>
      </c>
      <c r="C2" s="120" t="s">
        <v>84</v>
      </c>
      <c r="D2" s="120" t="s">
        <v>85</v>
      </c>
      <c r="E2" s="103" t="s">
        <v>86</v>
      </c>
    </row>
    <row r="3" spans="2:22" ht="15.75" thickBot="1" x14ac:dyDescent="0.3">
      <c r="B3" s="77">
        <f>'Quarter #1'!Q26</f>
        <v>12</v>
      </c>
      <c r="C3" s="77" t="str">
        <f>IF('Quarter #1'!Q28="X","X","")</f>
        <v/>
      </c>
      <c r="D3" s="77" t="str">
        <f>IF('Quarter #1'!Q29="X","X","")</f>
        <v>X</v>
      </c>
      <c r="E3" s="104" t="str">
        <f>IF('Quarter #1'!Q30="X","X","")</f>
        <v/>
      </c>
      <c r="J3" s="41"/>
      <c r="K3" s="41"/>
      <c r="L3" s="125"/>
      <c r="M3" s="41"/>
      <c r="N3" s="41"/>
      <c r="O3" s="41"/>
      <c r="P3" s="41"/>
      <c r="Q3" s="41"/>
      <c r="R3" s="41"/>
      <c r="S3" s="41"/>
      <c r="T3" s="41"/>
    </row>
    <row r="4" spans="2:22" x14ac:dyDescent="0.25">
      <c r="I4" s="41"/>
      <c r="J4" s="193" t="s">
        <v>102</v>
      </c>
      <c r="K4" s="194"/>
      <c r="L4" s="194"/>
      <c r="M4" s="194"/>
      <c r="N4" s="194"/>
      <c r="O4" s="194"/>
      <c r="P4" s="194"/>
      <c r="Q4" s="195"/>
      <c r="R4" s="41"/>
      <c r="S4" s="41"/>
      <c r="T4" s="41"/>
    </row>
    <row r="5" spans="2:22" ht="15.75" thickBot="1" x14ac:dyDescent="0.3">
      <c r="J5" s="196"/>
      <c r="K5" s="197"/>
      <c r="L5" s="197"/>
      <c r="M5" s="197"/>
      <c r="N5" s="197"/>
      <c r="O5" s="197"/>
      <c r="P5" s="197"/>
      <c r="Q5" s="192"/>
      <c r="R5" s="41"/>
      <c r="S5" s="179"/>
      <c r="T5" s="179"/>
    </row>
    <row r="6" spans="2:22" ht="23.25" x14ac:dyDescent="0.35">
      <c r="C6" s="177" t="s">
        <v>112</v>
      </c>
      <c r="D6" s="178"/>
      <c r="J6" s="198" t="s">
        <v>68</v>
      </c>
      <c r="K6" s="190"/>
      <c r="L6" s="190" t="s">
        <v>69</v>
      </c>
      <c r="M6" s="190"/>
      <c r="N6" s="190" t="s">
        <v>77</v>
      </c>
      <c r="O6" s="190"/>
      <c r="P6" s="191" t="s">
        <v>75</v>
      </c>
      <c r="Q6" s="192"/>
      <c r="R6" s="41"/>
      <c r="S6" s="106"/>
      <c r="T6" s="106"/>
    </row>
    <row r="7" spans="2:22" ht="53.25" customHeight="1" thickBot="1" x14ac:dyDescent="0.3">
      <c r="C7" s="184" t="str">
        <f>IF(AND(B3=12,D3="X"),"Eligible -but check below to see if you MUST take the exam or could opt out",IF(AND(B3=12,E3="X"),"Eligible","Not Eligible"))</f>
        <v>Eligible -but check below to see if you MUST take the exam or could opt out</v>
      </c>
      <c r="D7" s="185"/>
      <c r="J7" s="167" t="s">
        <v>27</v>
      </c>
      <c r="K7" s="168" t="s">
        <v>7</v>
      </c>
      <c r="L7" s="168" t="s">
        <v>27</v>
      </c>
      <c r="M7" s="168" t="s">
        <v>7</v>
      </c>
      <c r="N7" s="168" t="s">
        <v>27</v>
      </c>
      <c r="O7" s="168" t="s">
        <v>7</v>
      </c>
      <c r="P7" s="169" t="s">
        <v>27</v>
      </c>
      <c r="Q7" s="170" t="s">
        <v>7</v>
      </c>
      <c r="R7" s="41"/>
      <c r="S7" s="1"/>
      <c r="T7" s="106"/>
    </row>
    <row r="8" spans="2:22" ht="31.5" customHeight="1" thickBot="1" x14ac:dyDescent="0.4">
      <c r="J8" s="144">
        <f>'Quarter #1'!Q23</f>
        <v>0.93958333333333333</v>
      </c>
      <c r="K8" s="145" t="str">
        <f>VLOOKUP(J8,'Quarter #1'!$Q$4:$R$15,2,TRUE)</f>
        <v>A</v>
      </c>
      <c r="L8" s="146">
        <f>'Quarter #2'!Q23</f>
        <v>0.98</v>
      </c>
      <c r="M8" s="145" t="str">
        <f>VLOOKUP(L8,'Quarter #1'!$Q$4:$R$15,2,TRUE)</f>
        <v>A+</v>
      </c>
      <c r="N8" s="157">
        <v>0.2</v>
      </c>
      <c r="O8" s="145" t="str">
        <f>IF(N8="X","N/A",VLOOKUP(N8,'Quarter #1'!$Q$4:$R$15,2,TRUE))</f>
        <v>F</v>
      </c>
      <c r="P8" s="147">
        <f>IF(N8="X",SUM(J8+L8)/2,SUM(J8*0.4)+SUM(L8*0.4)+SUM(N8*0.2))</f>
        <v>0.8078333333333334</v>
      </c>
      <c r="Q8" s="148" t="str">
        <f>VLOOKUP(P8,'Quarter #1'!$Q$4:$R$15,2,TRUE)</f>
        <v>B-</v>
      </c>
      <c r="R8" s="41"/>
    </row>
    <row r="9" spans="2:22" ht="15.75" thickBot="1" x14ac:dyDescent="0.3">
      <c r="K9" s="41"/>
      <c r="L9" s="41"/>
      <c r="M9" s="41"/>
      <c r="S9" s="105"/>
      <c r="T9" s="41"/>
      <c r="U9" s="41"/>
      <c r="V9" s="41"/>
    </row>
    <row r="10" spans="2:22" x14ac:dyDescent="0.25">
      <c r="C10" s="186" t="s">
        <v>76</v>
      </c>
      <c r="D10" s="187"/>
      <c r="K10" s="41"/>
      <c r="L10" s="41"/>
      <c r="M10" s="41"/>
      <c r="S10" s="105"/>
      <c r="T10" s="41"/>
      <c r="U10" s="41"/>
      <c r="V10" s="41"/>
    </row>
    <row r="11" spans="2:22" x14ac:dyDescent="0.25">
      <c r="C11" s="188" t="s">
        <v>73</v>
      </c>
      <c r="D11" s="189"/>
      <c r="K11" s="41"/>
      <c r="L11" s="41"/>
      <c r="M11" s="41"/>
      <c r="S11" s="105"/>
      <c r="T11" s="41"/>
      <c r="U11" s="41"/>
      <c r="V11" s="41"/>
    </row>
    <row r="12" spans="2:22" x14ac:dyDescent="0.25">
      <c r="C12" s="188" t="s">
        <v>72</v>
      </c>
      <c r="D12" s="189"/>
      <c r="S12" s="46"/>
      <c r="T12" s="41"/>
      <c r="U12" s="41"/>
      <c r="V12" s="41"/>
    </row>
    <row r="13" spans="2:22" x14ac:dyDescent="0.25">
      <c r="C13" s="26"/>
      <c r="D13" s="31"/>
      <c r="S13" s="41"/>
      <c r="T13" s="41"/>
      <c r="U13" s="41"/>
      <c r="V13" s="41"/>
    </row>
    <row r="14" spans="2:22" ht="15.75" thickBot="1" x14ac:dyDescent="0.3">
      <c r="C14" s="79" t="s">
        <v>74</v>
      </c>
      <c r="D14" s="53">
        <f>IF(B3&lt;12,"Below 92%",SUM('Quarter #1'!Q23+'Quarter #2'!Q23)/2)</f>
        <v>0.9597916666666666</v>
      </c>
      <c r="H14" s="135"/>
      <c r="I14" s="135"/>
    </row>
    <row r="15" spans="2:22" x14ac:dyDescent="0.25">
      <c r="H15" s="135"/>
      <c r="I15" s="135"/>
    </row>
    <row r="16" spans="2:22" ht="15.75" thickBot="1" x14ac:dyDescent="0.3">
      <c r="H16" s="135"/>
      <c r="I16" s="135"/>
    </row>
    <row r="17" spans="2:20" ht="15.75" thickBot="1" x14ac:dyDescent="0.3">
      <c r="B17" s="32"/>
      <c r="C17" s="33"/>
      <c r="D17" s="33"/>
      <c r="E17" s="34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</row>
    <row r="18" spans="2:20" ht="15.75" thickBot="1" x14ac:dyDescent="0.3">
      <c r="B18" s="35"/>
      <c r="C18" s="180" t="str">
        <f>IF(AND(D14&gt;=92%,B3=12,C3=""),"Exam Optional - Congratulations","SORRY!                                               But you MUST take Exam!!")</f>
        <v>Exam Optional - Congratulations</v>
      </c>
      <c r="D18" s="181"/>
      <c r="E18" s="36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</row>
    <row r="19" spans="2:20" ht="25.5" customHeight="1" thickBot="1" x14ac:dyDescent="0.3">
      <c r="B19" s="35"/>
      <c r="C19" s="182"/>
      <c r="D19" s="183"/>
      <c r="E19" s="36"/>
      <c r="H19" s="135"/>
      <c r="I19" s="135"/>
      <c r="J19" s="40" t="s">
        <v>95</v>
      </c>
      <c r="K19" s="127"/>
      <c r="L19" s="7"/>
      <c r="M19" s="7"/>
      <c r="N19" s="134" t="str">
        <f>IF(C3="","Does Not Apply To Honors &amp; College Prep",IF(M23&gt;=73%,"UCONN CREDIT EARNED","UCONN CREDIT NOT EARNED"))</f>
        <v>Does Not Apply To Honors &amp; College Prep</v>
      </c>
      <c r="O19" s="33"/>
      <c r="P19" s="33"/>
      <c r="Q19" s="34"/>
      <c r="R19" s="136"/>
    </row>
    <row r="20" spans="2:20" ht="15.75" thickBot="1" x14ac:dyDescent="0.3">
      <c r="B20" s="37"/>
      <c r="C20" s="38"/>
      <c r="D20" s="38"/>
      <c r="E20" s="39"/>
      <c r="H20" s="135"/>
      <c r="I20" s="135"/>
      <c r="J20" s="108" t="s">
        <v>90</v>
      </c>
      <c r="K20" s="41"/>
      <c r="L20" s="41" t="s">
        <v>91</v>
      </c>
      <c r="M20" s="41"/>
      <c r="N20" s="41"/>
      <c r="O20" s="41"/>
      <c r="P20" s="41"/>
      <c r="Q20" s="31"/>
      <c r="R20" s="41"/>
    </row>
    <row r="21" spans="2:20" ht="27.75" customHeight="1" x14ac:dyDescent="0.3">
      <c r="J21" s="150" t="str">
        <f>IF(C3="","N/A",SUM(J8+L8)/2)</f>
        <v>N/A</v>
      </c>
      <c r="K21" s="106" t="s">
        <v>83</v>
      </c>
      <c r="L21" s="106">
        <v>0.75</v>
      </c>
      <c r="M21" s="1" t="str">
        <f>IF(C3="","N/A",SUM(J21*L21))</f>
        <v>N/A</v>
      </c>
      <c r="N21" s="106" t="s">
        <v>92</v>
      </c>
      <c r="O21" s="151" t="s">
        <v>94</v>
      </c>
      <c r="P21" s="128"/>
      <c r="Q21" s="131"/>
      <c r="R21" s="128"/>
    </row>
    <row r="22" spans="2:20" ht="18.75" x14ac:dyDescent="0.3">
      <c r="H22" s="135"/>
      <c r="I22" s="135"/>
      <c r="J22" s="156" t="str">
        <f>IF(C3="","N/A",IF($C$18="SORRY!                                               But you MUST take Exam!!",N8,"X"))</f>
        <v>N/A</v>
      </c>
      <c r="K22" s="106" t="s">
        <v>83</v>
      </c>
      <c r="L22" s="106">
        <v>0.25</v>
      </c>
      <c r="M22" s="1" t="str">
        <f>IF(C3="","N/A",SUM(J22*L22))</f>
        <v>N/A</v>
      </c>
      <c r="N22" s="121" t="s">
        <v>92</v>
      </c>
      <c r="O22" s="151" t="s">
        <v>89</v>
      </c>
      <c r="P22" s="128"/>
      <c r="Q22" s="131"/>
      <c r="R22" s="41"/>
    </row>
    <row r="23" spans="2:20" ht="18" thickBot="1" x14ac:dyDescent="0.35">
      <c r="H23" s="135"/>
      <c r="I23" s="135"/>
      <c r="J23" s="29"/>
      <c r="K23" s="43"/>
      <c r="L23" s="43"/>
      <c r="M23" s="42" t="str">
        <f>IF(C3="","N/A",SUM(M21+M22))</f>
        <v>N/A</v>
      </c>
      <c r="N23" s="132" t="str">
        <f>IF(C3="","",VLOOKUP(M23,'Quarter #1'!$Q$4:$R$15,2,TRUE))</f>
        <v/>
      </c>
      <c r="O23" s="152" t="s">
        <v>93</v>
      </c>
      <c r="P23" s="133"/>
      <c r="Q23" s="153"/>
      <c r="R23" s="41"/>
    </row>
    <row r="24" spans="2:20" ht="18.75" x14ac:dyDescent="0.3"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49"/>
    </row>
    <row r="25" spans="2:20" x14ac:dyDescent="0.25"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</row>
    <row r="26" spans="2:20" ht="18.75" x14ac:dyDescent="0.3"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28"/>
      <c r="T26" s="41"/>
    </row>
    <row r="27" spans="2:20" x14ac:dyDescent="0.25"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</row>
    <row r="28" spans="2:20" x14ac:dyDescent="0.25"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</sheetData>
  <sheetProtection algorithmName="SHA-512" hashValue="F6R1LGUcGAGkeI83MQ4tRcDBHlqLJl5vSPwvZf8eC9ltN4h93edMfnXw5aA3BozH6/ASziPqo3D0APDskyMXcg==" saltValue="3Tha7TvVTaaACeSLiygX4A==" spinCount="100000" sheet="1" objects="1" scenarios="1"/>
  <mergeCells count="12">
    <mergeCell ref="C6:D6"/>
    <mergeCell ref="S5:T5"/>
    <mergeCell ref="C18:D19"/>
    <mergeCell ref="C7:D7"/>
    <mergeCell ref="C10:D10"/>
    <mergeCell ref="C11:D11"/>
    <mergeCell ref="C12:D12"/>
    <mergeCell ref="N6:O6"/>
    <mergeCell ref="P6:Q6"/>
    <mergeCell ref="J4:Q5"/>
    <mergeCell ref="J6:K6"/>
    <mergeCell ref="L6:M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70" zoomScaleNormal="70" workbookViewId="0">
      <selection activeCell="J17" sqref="J17"/>
    </sheetView>
  </sheetViews>
  <sheetFormatPr defaultRowHeight="15" x14ac:dyDescent="0.25"/>
  <cols>
    <col min="1" max="1" width="23.7109375" style="14" customWidth="1"/>
    <col min="2" max="2" width="16.42578125" style="18" customWidth="1"/>
    <col min="3" max="3" width="9.28515625" style="119" bestFit="1" customWidth="1"/>
    <col min="4" max="4" width="9.140625" style="119"/>
    <col min="5" max="5" width="11.42578125" style="21" bestFit="1" customWidth="1"/>
    <col min="6" max="6" width="9.140625" style="22"/>
    <col min="7" max="7" width="2" style="22" customWidth="1"/>
    <col min="8" max="8" width="26.28515625" style="14" customWidth="1"/>
    <col min="9" max="9" width="14.7109375" style="18" customWidth="1"/>
    <col min="10" max="11" width="9.140625" style="14"/>
    <col min="12" max="12" width="11.42578125" style="14" bestFit="1" customWidth="1"/>
    <col min="13" max="13" width="9.140625" style="14"/>
    <col min="14" max="14" width="2.28515625" style="14" customWidth="1"/>
    <col min="15" max="16" width="9.140625" style="14"/>
    <col min="17" max="17" width="10.85546875" style="14" bestFit="1" customWidth="1"/>
    <col min="18" max="18" width="8.7109375" style="14" customWidth="1"/>
    <col min="19" max="16384" width="9.140625" style="14"/>
  </cols>
  <sheetData>
    <row r="1" spans="1:18" ht="15" customHeight="1" x14ac:dyDescent="0.25">
      <c r="A1" s="74" t="s">
        <v>14</v>
      </c>
      <c r="B1" s="83"/>
      <c r="C1" s="100"/>
      <c r="D1" s="100"/>
      <c r="E1" s="90"/>
      <c r="F1" s="91"/>
      <c r="G1" s="20"/>
      <c r="H1" s="74" t="s">
        <v>14</v>
      </c>
      <c r="I1" s="83"/>
      <c r="J1" s="84"/>
      <c r="K1" s="84"/>
      <c r="L1" s="84"/>
      <c r="M1" s="85"/>
      <c r="N1" s="24"/>
      <c r="O1" s="25"/>
    </row>
    <row r="2" spans="1:18" ht="15" customHeight="1" thickBot="1" x14ac:dyDescent="0.3">
      <c r="A2" s="75" t="s">
        <v>13</v>
      </c>
      <c r="B2" s="89" t="s">
        <v>15</v>
      </c>
      <c r="C2" s="92" t="s">
        <v>8</v>
      </c>
      <c r="D2" s="92" t="s">
        <v>9</v>
      </c>
      <c r="E2" s="93" t="s">
        <v>27</v>
      </c>
      <c r="F2" s="94" t="s">
        <v>7</v>
      </c>
      <c r="G2" s="27"/>
      <c r="H2" s="75" t="s">
        <v>13</v>
      </c>
      <c r="I2" s="89" t="s">
        <v>47</v>
      </c>
      <c r="J2" s="65" t="s">
        <v>8</v>
      </c>
      <c r="K2" s="65" t="s">
        <v>9</v>
      </c>
      <c r="L2" s="99" t="s">
        <v>27</v>
      </c>
      <c r="M2" s="66" t="s">
        <v>7</v>
      </c>
      <c r="N2" s="28"/>
    </row>
    <row r="3" spans="1:18" ht="15" customHeight="1" x14ac:dyDescent="0.25">
      <c r="A3" s="55"/>
      <c r="B3" s="105" t="s">
        <v>0</v>
      </c>
      <c r="C3" s="57">
        <v>80</v>
      </c>
      <c r="D3" s="57">
        <v>100</v>
      </c>
      <c r="E3" s="1">
        <f>IF(C3="","",SUM(C3/D3))</f>
        <v>0.8</v>
      </c>
      <c r="F3" s="107" t="str">
        <f>IF(E3="","",VLOOKUP(E3,$Q$4:$R$15,2,TRUE))</f>
        <v>B-</v>
      </c>
      <c r="G3" s="20"/>
      <c r="H3" s="55"/>
      <c r="I3" s="105" t="s">
        <v>28</v>
      </c>
      <c r="J3" s="57">
        <v>85</v>
      </c>
      <c r="K3" s="57">
        <v>100</v>
      </c>
      <c r="L3" s="1">
        <f>IF(J3="","",SUM(J3/K3))</f>
        <v>0.85</v>
      </c>
      <c r="M3" s="107" t="str">
        <f>IF(L3="","",VLOOKUP(L3,$Q$4:$R$15,2,TRUE))</f>
        <v>B</v>
      </c>
      <c r="N3" s="28"/>
      <c r="Q3" s="9" t="s">
        <v>61</v>
      </c>
      <c r="R3" s="8" t="s">
        <v>7</v>
      </c>
    </row>
    <row r="4" spans="1:18" ht="15" customHeight="1" x14ac:dyDescent="0.25">
      <c r="A4" s="55"/>
      <c r="B4" s="105" t="s">
        <v>1</v>
      </c>
      <c r="C4" s="56"/>
      <c r="D4" s="56"/>
      <c r="E4" s="1" t="str">
        <f t="shared" ref="E4:E13" si="0">IF(C4="","",SUM(C4/D4))</f>
        <v/>
      </c>
      <c r="F4" s="107" t="str">
        <f t="shared" ref="F4:F13" si="1">IF(E4="","",VLOOKUP(E4,$Q$4:$R$15,2,TRUE))</f>
        <v/>
      </c>
      <c r="G4" s="20"/>
      <c r="H4" s="55"/>
      <c r="I4" s="105" t="s">
        <v>29</v>
      </c>
      <c r="J4" s="56"/>
      <c r="K4" s="56"/>
      <c r="L4" s="1" t="str">
        <f t="shared" ref="L4:L13" si="2">IF(J4="","",SUM(J4/K4))</f>
        <v/>
      </c>
      <c r="M4" s="107" t="str">
        <f t="shared" ref="M4:M13" si="3">IF(L4="","",VLOOKUP(L4,$Q$4:$R$15,2,TRUE))</f>
        <v/>
      </c>
      <c r="N4" s="28"/>
      <c r="Q4" s="10">
        <v>0</v>
      </c>
      <c r="R4" s="11" t="s">
        <v>49</v>
      </c>
    </row>
    <row r="5" spans="1:18" ht="15" customHeight="1" x14ac:dyDescent="0.25">
      <c r="A5" s="55"/>
      <c r="B5" s="105" t="s">
        <v>10</v>
      </c>
      <c r="C5" s="56"/>
      <c r="D5" s="56"/>
      <c r="E5" s="1" t="str">
        <f t="shared" si="0"/>
        <v/>
      </c>
      <c r="F5" s="107" t="str">
        <f t="shared" si="1"/>
        <v/>
      </c>
      <c r="G5" s="20"/>
      <c r="H5" s="55"/>
      <c r="I5" s="105" t="s">
        <v>30</v>
      </c>
      <c r="J5" s="56"/>
      <c r="K5" s="56"/>
      <c r="L5" s="1" t="str">
        <f t="shared" si="2"/>
        <v/>
      </c>
      <c r="M5" s="107" t="str">
        <f t="shared" si="3"/>
        <v/>
      </c>
      <c r="N5" s="28"/>
      <c r="Q5" s="10">
        <v>0.65</v>
      </c>
      <c r="R5" s="11" t="s">
        <v>50</v>
      </c>
    </row>
    <row r="6" spans="1:18" ht="15" customHeight="1" x14ac:dyDescent="0.25">
      <c r="A6" s="55"/>
      <c r="B6" s="105" t="s">
        <v>2</v>
      </c>
      <c r="C6" s="56"/>
      <c r="D6" s="56"/>
      <c r="E6" s="1" t="str">
        <f t="shared" si="0"/>
        <v/>
      </c>
      <c r="F6" s="107" t="str">
        <f t="shared" si="1"/>
        <v/>
      </c>
      <c r="G6" s="20"/>
      <c r="H6" s="55"/>
      <c r="I6" s="105" t="s">
        <v>31</v>
      </c>
      <c r="J6" s="56"/>
      <c r="K6" s="56"/>
      <c r="L6" s="1" t="str">
        <f t="shared" si="2"/>
        <v/>
      </c>
      <c r="M6" s="107" t="str">
        <f t="shared" si="3"/>
        <v/>
      </c>
      <c r="N6" s="28"/>
      <c r="Q6" s="10">
        <v>0.68</v>
      </c>
      <c r="R6" s="11" t="s">
        <v>51</v>
      </c>
    </row>
    <row r="7" spans="1:18" ht="15" customHeight="1" x14ac:dyDescent="0.25">
      <c r="A7" s="55"/>
      <c r="B7" s="105" t="s">
        <v>3</v>
      </c>
      <c r="C7" s="56"/>
      <c r="D7" s="56"/>
      <c r="E7" s="1" t="str">
        <f t="shared" si="0"/>
        <v/>
      </c>
      <c r="F7" s="107" t="str">
        <f t="shared" si="1"/>
        <v/>
      </c>
      <c r="G7" s="20"/>
      <c r="H7" s="55"/>
      <c r="I7" s="105" t="s">
        <v>32</v>
      </c>
      <c r="J7" s="56"/>
      <c r="K7" s="56"/>
      <c r="L7" s="1" t="str">
        <f t="shared" si="2"/>
        <v/>
      </c>
      <c r="M7" s="107" t="str">
        <f t="shared" si="3"/>
        <v/>
      </c>
      <c r="N7" s="28"/>
      <c r="Q7" s="10">
        <v>0.7</v>
      </c>
      <c r="R7" s="11" t="s">
        <v>52</v>
      </c>
    </row>
    <row r="8" spans="1:18" ht="15" customHeight="1" x14ac:dyDescent="0.25">
      <c r="A8" s="55"/>
      <c r="B8" s="105" t="s">
        <v>11</v>
      </c>
      <c r="C8" s="56"/>
      <c r="D8" s="56"/>
      <c r="E8" s="1" t="str">
        <f t="shared" si="0"/>
        <v/>
      </c>
      <c r="F8" s="107" t="str">
        <f t="shared" si="1"/>
        <v/>
      </c>
      <c r="G8" s="20"/>
      <c r="H8" s="55"/>
      <c r="I8" s="105" t="s">
        <v>33</v>
      </c>
      <c r="J8" s="56"/>
      <c r="K8" s="56"/>
      <c r="L8" s="1" t="str">
        <f t="shared" si="2"/>
        <v/>
      </c>
      <c r="M8" s="107" t="str">
        <f t="shared" si="3"/>
        <v/>
      </c>
      <c r="N8" s="28"/>
      <c r="Q8" s="10">
        <v>0.73</v>
      </c>
      <c r="R8" s="11" t="s">
        <v>53</v>
      </c>
    </row>
    <row r="9" spans="1:18" ht="15" customHeight="1" x14ac:dyDescent="0.25">
      <c r="A9" s="55"/>
      <c r="B9" s="105" t="s">
        <v>4</v>
      </c>
      <c r="C9" s="56"/>
      <c r="D9" s="56"/>
      <c r="E9" s="1" t="str">
        <f t="shared" si="0"/>
        <v/>
      </c>
      <c r="F9" s="107" t="str">
        <f t="shared" si="1"/>
        <v/>
      </c>
      <c r="G9" s="20"/>
      <c r="H9" s="55"/>
      <c r="I9" s="105" t="s">
        <v>34</v>
      </c>
      <c r="J9" s="56"/>
      <c r="K9" s="56"/>
      <c r="L9" s="1" t="str">
        <f t="shared" si="2"/>
        <v/>
      </c>
      <c r="M9" s="107" t="str">
        <f t="shared" si="3"/>
        <v/>
      </c>
      <c r="N9" s="28"/>
      <c r="Q9" s="10">
        <v>0.77</v>
      </c>
      <c r="R9" s="11" t="s">
        <v>54</v>
      </c>
    </row>
    <row r="10" spans="1:18" ht="15" customHeight="1" x14ac:dyDescent="0.25">
      <c r="A10" s="55"/>
      <c r="B10" s="105" t="s">
        <v>12</v>
      </c>
      <c r="C10" s="56"/>
      <c r="D10" s="56"/>
      <c r="E10" s="1" t="str">
        <f t="shared" si="0"/>
        <v/>
      </c>
      <c r="F10" s="107" t="str">
        <f t="shared" si="1"/>
        <v/>
      </c>
      <c r="G10" s="20"/>
      <c r="H10" s="55"/>
      <c r="I10" s="105" t="s">
        <v>35</v>
      </c>
      <c r="J10" s="56"/>
      <c r="K10" s="56"/>
      <c r="L10" s="1" t="str">
        <f t="shared" si="2"/>
        <v/>
      </c>
      <c r="M10" s="107" t="str">
        <f t="shared" si="3"/>
        <v/>
      </c>
      <c r="N10" s="28"/>
      <c r="Q10" s="10">
        <v>0.8</v>
      </c>
      <c r="R10" s="11" t="s">
        <v>55</v>
      </c>
    </row>
    <row r="11" spans="1:18" ht="15" customHeight="1" x14ac:dyDescent="0.25">
      <c r="A11" s="55"/>
      <c r="B11" s="105" t="s">
        <v>5</v>
      </c>
      <c r="C11" s="56"/>
      <c r="D11" s="56"/>
      <c r="E11" s="1" t="str">
        <f t="shared" si="0"/>
        <v/>
      </c>
      <c r="F11" s="107" t="str">
        <f t="shared" si="1"/>
        <v/>
      </c>
      <c r="G11" s="20"/>
      <c r="H11" s="55"/>
      <c r="I11" s="105" t="s">
        <v>36</v>
      </c>
      <c r="J11" s="56"/>
      <c r="K11" s="56"/>
      <c r="L11" s="1" t="str">
        <f t="shared" si="2"/>
        <v/>
      </c>
      <c r="M11" s="107" t="str">
        <f t="shared" si="3"/>
        <v/>
      </c>
      <c r="N11" s="28"/>
      <c r="Q11" s="10">
        <v>0.83</v>
      </c>
      <c r="R11" s="11" t="s">
        <v>56</v>
      </c>
    </row>
    <row r="12" spans="1:18" ht="15" customHeight="1" thickBot="1" x14ac:dyDescent="0.3">
      <c r="A12" s="55"/>
      <c r="B12" s="105" t="s">
        <v>6</v>
      </c>
      <c r="C12" s="61"/>
      <c r="D12" s="61"/>
      <c r="E12" s="1" t="str">
        <f t="shared" si="0"/>
        <v/>
      </c>
      <c r="F12" s="107" t="str">
        <f t="shared" si="1"/>
        <v/>
      </c>
      <c r="G12" s="20"/>
      <c r="H12" s="55"/>
      <c r="I12" s="105" t="s">
        <v>67</v>
      </c>
      <c r="J12" s="61"/>
      <c r="K12" s="61"/>
      <c r="L12" s="1" t="str">
        <f t="shared" si="2"/>
        <v/>
      </c>
      <c r="M12" s="107" t="str">
        <f t="shared" si="3"/>
        <v/>
      </c>
      <c r="N12" s="28"/>
      <c r="Q12" s="10">
        <v>0.87</v>
      </c>
      <c r="R12" s="11" t="s">
        <v>57</v>
      </c>
    </row>
    <row r="13" spans="1:18" ht="15" customHeight="1" x14ac:dyDescent="0.25">
      <c r="A13" s="78" t="s">
        <v>79</v>
      </c>
      <c r="B13" s="3" t="s">
        <v>62</v>
      </c>
      <c r="C13" s="101">
        <f>IF(SUM(C3:C12)=0,"",SUM(C3:C3:C12))</f>
        <v>80</v>
      </c>
      <c r="D13" s="102">
        <f>IF(SUM(D3:D12)=0,"",SUM(D3:D3:D12))</f>
        <v>100</v>
      </c>
      <c r="E13" s="5">
        <f t="shared" si="0"/>
        <v>0.8</v>
      </c>
      <c r="F13" s="6" t="str">
        <f t="shared" si="1"/>
        <v>B-</v>
      </c>
      <c r="G13" s="30"/>
      <c r="H13" s="78" t="s">
        <v>79</v>
      </c>
      <c r="I13" s="3" t="s">
        <v>63</v>
      </c>
      <c r="J13" s="101">
        <f>IF(SUM(J3:J12)=0,"",SUM(J3:J3:J12))</f>
        <v>85</v>
      </c>
      <c r="K13" s="102">
        <f>IF(SUM(K3:K12)=0,"",SUM(K3:K3:K12))</f>
        <v>100</v>
      </c>
      <c r="L13" s="5">
        <f t="shared" si="2"/>
        <v>0.85</v>
      </c>
      <c r="M13" s="6" t="str">
        <f t="shared" si="3"/>
        <v>B</v>
      </c>
      <c r="N13" s="28"/>
      <c r="Q13" s="10">
        <v>0.9</v>
      </c>
      <c r="R13" s="11" t="s">
        <v>58</v>
      </c>
    </row>
    <row r="14" spans="1:18" ht="15" customHeight="1" x14ac:dyDescent="0.25">
      <c r="A14" s="74" t="s">
        <v>14</v>
      </c>
      <c r="B14" s="83"/>
      <c r="C14" s="100"/>
      <c r="D14" s="100"/>
      <c r="E14" s="90"/>
      <c r="F14" s="91"/>
      <c r="G14" s="20"/>
      <c r="H14" s="74" t="s">
        <v>14</v>
      </c>
      <c r="I14" s="83"/>
      <c r="J14" s="87"/>
      <c r="K14" s="87"/>
      <c r="L14" s="87"/>
      <c r="M14" s="88"/>
      <c r="N14" s="28"/>
      <c r="Q14" s="10">
        <v>0.93</v>
      </c>
      <c r="R14" s="11" t="s">
        <v>59</v>
      </c>
    </row>
    <row r="15" spans="1:18" ht="15" customHeight="1" thickBot="1" x14ac:dyDescent="0.3">
      <c r="A15" s="75" t="s">
        <v>13</v>
      </c>
      <c r="B15" s="89" t="s">
        <v>16</v>
      </c>
      <c r="C15" s="92" t="s">
        <v>8</v>
      </c>
      <c r="D15" s="92" t="s">
        <v>9</v>
      </c>
      <c r="E15" s="93" t="s">
        <v>27</v>
      </c>
      <c r="F15" s="94" t="s">
        <v>7</v>
      </c>
      <c r="G15" s="27"/>
      <c r="H15" s="75" t="s">
        <v>13</v>
      </c>
      <c r="I15" s="89" t="s">
        <v>48</v>
      </c>
      <c r="J15" s="65" t="s">
        <v>8</v>
      </c>
      <c r="K15" s="65" t="s">
        <v>9</v>
      </c>
      <c r="L15" s="99" t="s">
        <v>27</v>
      </c>
      <c r="M15" s="66" t="s">
        <v>7</v>
      </c>
      <c r="N15" s="28"/>
      <c r="Q15" s="12">
        <v>0.97</v>
      </c>
      <c r="R15" s="13" t="s">
        <v>60</v>
      </c>
    </row>
    <row r="16" spans="1:18" ht="15" customHeight="1" x14ac:dyDescent="0.25">
      <c r="A16" s="55"/>
      <c r="B16" s="105" t="s">
        <v>17</v>
      </c>
      <c r="C16" s="57">
        <v>45</v>
      </c>
      <c r="D16" s="57">
        <v>50</v>
      </c>
      <c r="E16" s="1">
        <f>IF(C16="","",SUM(C16/D16))</f>
        <v>0.9</v>
      </c>
      <c r="F16" s="107" t="str">
        <f>IF(E16="","",VLOOKUP(E16,$Q$4:$R$15,2,TRUE))</f>
        <v>A-</v>
      </c>
      <c r="G16" s="20"/>
      <c r="H16" s="55"/>
      <c r="I16" s="105" t="s">
        <v>37</v>
      </c>
      <c r="J16" s="57">
        <v>72</v>
      </c>
      <c r="K16" s="57">
        <v>70</v>
      </c>
      <c r="L16" s="1">
        <f>IF(J16="","",SUM(J16/K16))</f>
        <v>1.0285714285714285</v>
      </c>
      <c r="M16" s="107" t="str">
        <f>IF(L16="","",VLOOKUP(L16,$Q$4:$R$15,2,TRUE))</f>
        <v>A+</v>
      </c>
      <c r="N16" s="28">
        <v>70</v>
      </c>
    </row>
    <row r="17" spans="1:18" ht="15" customHeight="1" x14ac:dyDescent="0.25">
      <c r="A17" s="55"/>
      <c r="B17" s="105" t="s">
        <v>18</v>
      </c>
      <c r="C17" s="56"/>
      <c r="D17" s="56"/>
      <c r="E17" s="1" t="str">
        <f t="shared" ref="E17:E26" si="4">IF(C17="","",SUM(C17/D17))</f>
        <v/>
      </c>
      <c r="F17" s="107" t="str">
        <f t="shared" ref="F17:F26" si="5">IF(E17="","",VLOOKUP(E17,$Q$4:$R$15,2,TRUE))</f>
        <v/>
      </c>
      <c r="G17" s="20"/>
      <c r="H17" s="55"/>
      <c r="I17" s="105" t="s">
        <v>38</v>
      </c>
      <c r="J17" s="56"/>
      <c r="K17" s="56"/>
      <c r="L17" s="1" t="str">
        <f t="shared" ref="L17:L26" si="6">IF(J17="","",SUM(J17/K17))</f>
        <v/>
      </c>
      <c r="M17" s="107" t="str">
        <f t="shared" ref="M17:M26" si="7">IF(L17="","",VLOOKUP(L17,$Q$4:$R$15,2,TRUE))</f>
        <v/>
      </c>
      <c r="N17" s="28"/>
    </row>
    <row r="18" spans="1:18" ht="15" customHeight="1" x14ac:dyDescent="0.25">
      <c r="A18" s="55"/>
      <c r="B18" s="158" t="s">
        <v>19</v>
      </c>
      <c r="C18" s="56"/>
      <c r="D18" s="56"/>
      <c r="E18" s="1" t="str">
        <f t="shared" si="4"/>
        <v/>
      </c>
      <c r="F18" s="107" t="str">
        <f t="shared" si="5"/>
        <v/>
      </c>
      <c r="G18" s="20"/>
      <c r="H18" s="55"/>
      <c r="I18" s="105" t="s">
        <v>39</v>
      </c>
      <c r="J18" s="56"/>
      <c r="K18" s="56"/>
      <c r="L18" s="1" t="str">
        <f t="shared" si="6"/>
        <v/>
      </c>
      <c r="M18" s="107" t="str">
        <f t="shared" si="7"/>
        <v/>
      </c>
      <c r="N18" s="28"/>
    </row>
    <row r="19" spans="1:18" ht="15" customHeight="1" x14ac:dyDescent="0.25">
      <c r="A19" s="55"/>
      <c r="B19" s="105" t="s">
        <v>20</v>
      </c>
      <c r="C19" s="56"/>
      <c r="D19" s="56"/>
      <c r="E19" s="1" t="str">
        <f t="shared" si="4"/>
        <v/>
      </c>
      <c r="F19" s="107" t="str">
        <f t="shared" si="5"/>
        <v/>
      </c>
      <c r="G19" s="20"/>
      <c r="H19" s="55"/>
      <c r="I19" s="105" t="s">
        <v>40</v>
      </c>
      <c r="J19" s="56"/>
      <c r="K19" s="56"/>
      <c r="L19" s="1" t="str">
        <f t="shared" si="6"/>
        <v/>
      </c>
      <c r="M19" s="107" t="str">
        <f t="shared" si="7"/>
        <v/>
      </c>
      <c r="N19" s="28"/>
    </row>
    <row r="20" spans="1:18" ht="15" customHeight="1" thickBot="1" x14ac:dyDescent="0.3">
      <c r="A20" s="55"/>
      <c r="B20" s="105" t="s">
        <v>21</v>
      </c>
      <c r="C20" s="56"/>
      <c r="D20" s="56"/>
      <c r="E20" s="1" t="str">
        <f t="shared" si="4"/>
        <v/>
      </c>
      <c r="F20" s="107" t="str">
        <f t="shared" si="5"/>
        <v/>
      </c>
      <c r="G20" s="20"/>
      <c r="H20" s="55"/>
      <c r="I20" s="105" t="s">
        <v>41</v>
      </c>
      <c r="J20" s="56"/>
      <c r="K20" s="56"/>
      <c r="L20" s="1" t="str">
        <f t="shared" si="6"/>
        <v/>
      </c>
      <c r="M20" s="107" t="str">
        <f t="shared" si="7"/>
        <v/>
      </c>
      <c r="N20" s="28"/>
    </row>
    <row r="21" spans="1:18" ht="15" customHeight="1" x14ac:dyDescent="0.25">
      <c r="A21" s="55"/>
      <c r="B21" s="105" t="s">
        <v>22</v>
      </c>
      <c r="C21" s="56"/>
      <c r="D21" s="56"/>
      <c r="E21" s="1" t="str">
        <f t="shared" si="4"/>
        <v/>
      </c>
      <c r="F21" s="107" t="str">
        <f t="shared" si="5"/>
        <v/>
      </c>
      <c r="G21" s="20"/>
      <c r="H21" s="55"/>
      <c r="I21" s="105" t="s">
        <v>42</v>
      </c>
      <c r="J21" s="56"/>
      <c r="K21" s="56"/>
      <c r="L21" s="1" t="str">
        <f t="shared" si="6"/>
        <v/>
      </c>
      <c r="M21" s="107" t="str">
        <f t="shared" si="7"/>
        <v/>
      </c>
      <c r="N21" s="28"/>
      <c r="Q21" s="177" t="s">
        <v>64</v>
      </c>
      <c r="R21" s="174"/>
    </row>
    <row r="22" spans="1:18" ht="15" customHeight="1" x14ac:dyDescent="0.25">
      <c r="A22" s="55"/>
      <c r="B22" s="105" t="s">
        <v>23</v>
      </c>
      <c r="C22" s="56"/>
      <c r="D22" s="56"/>
      <c r="E22" s="1" t="str">
        <f t="shared" si="4"/>
        <v/>
      </c>
      <c r="F22" s="107" t="str">
        <f t="shared" si="5"/>
        <v/>
      </c>
      <c r="G22" s="20"/>
      <c r="H22" s="55"/>
      <c r="I22" s="105" t="s">
        <v>43</v>
      </c>
      <c r="J22" s="56"/>
      <c r="K22" s="56"/>
      <c r="L22" s="1" t="str">
        <f t="shared" si="6"/>
        <v/>
      </c>
      <c r="M22" s="107" t="str">
        <f t="shared" si="7"/>
        <v/>
      </c>
      <c r="N22" s="28"/>
      <c r="Q22" s="15" t="s">
        <v>27</v>
      </c>
      <c r="R22" s="6" t="s">
        <v>7</v>
      </c>
    </row>
    <row r="23" spans="1:18" ht="15" customHeight="1" thickBot="1" x14ac:dyDescent="0.3">
      <c r="A23" s="55"/>
      <c r="B23" s="105" t="s">
        <v>24</v>
      </c>
      <c r="C23" s="56"/>
      <c r="D23" s="56"/>
      <c r="E23" s="1" t="str">
        <f t="shared" si="4"/>
        <v/>
      </c>
      <c r="F23" s="107" t="str">
        <f t="shared" si="5"/>
        <v/>
      </c>
      <c r="G23" s="20"/>
      <c r="H23" s="55"/>
      <c r="I23" s="105" t="s">
        <v>44</v>
      </c>
      <c r="J23" s="56"/>
      <c r="K23" s="56"/>
      <c r="L23" s="1" t="str">
        <f t="shared" si="6"/>
        <v/>
      </c>
      <c r="M23" s="107" t="str">
        <f t="shared" si="7"/>
        <v/>
      </c>
      <c r="N23" s="28"/>
      <c r="Q23" s="16">
        <f>SUM(E13*0.1)+SUM(E26*0.15)+SUM(L13*0.25)+SUM(L26*0.5)</f>
        <v>0.94178571428571423</v>
      </c>
      <c r="R23" s="104" t="str">
        <f>IF(Q23="","",VLOOKUP(Q23,$Q$4:$R$15,2,TRUE))</f>
        <v>A</v>
      </c>
    </row>
    <row r="24" spans="1:18" ht="15" customHeight="1" x14ac:dyDescent="0.25">
      <c r="A24" s="55"/>
      <c r="B24" s="105" t="s">
        <v>25</v>
      </c>
      <c r="C24" s="56"/>
      <c r="D24" s="56"/>
      <c r="E24" s="1" t="str">
        <f t="shared" si="4"/>
        <v/>
      </c>
      <c r="F24" s="107" t="str">
        <f t="shared" si="5"/>
        <v/>
      </c>
      <c r="G24" s="20"/>
      <c r="H24" s="55"/>
      <c r="I24" s="105" t="s">
        <v>45</v>
      </c>
      <c r="J24" s="56"/>
      <c r="K24" s="56"/>
      <c r="L24" s="1" t="str">
        <f t="shared" si="6"/>
        <v/>
      </c>
      <c r="M24" s="107" t="str">
        <f t="shared" si="7"/>
        <v/>
      </c>
      <c r="N24" s="28"/>
    </row>
    <row r="25" spans="1:18" ht="15" customHeight="1" thickBot="1" x14ac:dyDescent="0.3">
      <c r="A25" s="55"/>
      <c r="B25" s="105" t="s">
        <v>26</v>
      </c>
      <c r="C25" s="61"/>
      <c r="D25" s="61"/>
      <c r="E25" s="1" t="str">
        <f t="shared" si="4"/>
        <v/>
      </c>
      <c r="F25" s="107" t="str">
        <f t="shared" si="5"/>
        <v/>
      </c>
      <c r="G25" s="20"/>
      <c r="H25" s="55"/>
      <c r="I25" s="105" t="s">
        <v>46</v>
      </c>
      <c r="J25" s="61"/>
      <c r="K25" s="61"/>
      <c r="L25" s="1" t="str">
        <f t="shared" si="6"/>
        <v/>
      </c>
      <c r="M25" s="107" t="str">
        <f t="shared" si="7"/>
        <v/>
      </c>
      <c r="N25" s="28"/>
      <c r="P25" s="48" t="s">
        <v>70</v>
      </c>
      <c r="Q25" s="48"/>
      <c r="R25" s="48"/>
    </row>
    <row r="26" spans="1:18" ht="15" customHeight="1" thickBot="1" x14ac:dyDescent="0.3">
      <c r="A26" s="76" t="s">
        <v>79</v>
      </c>
      <c r="B26" s="4" t="s">
        <v>66</v>
      </c>
      <c r="C26" s="62">
        <f>IF(SUM(C16:C25)=0,"",SUM(C16:C16:C25))</f>
        <v>45</v>
      </c>
      <c r="D26" s="63">
        <f>IF(SUM(D16:D25)=0,"",SUM(D16:D16:D25))</f>
        <v>50</v>
      </c>
      <c r="E26" s="2">
        <f t="shared" si="4"/>
        <v>0.9</v>
      </c>
      <c r="F26" s="104" t="str">
        <f t="shared" si="5"/>
        <v>A-</v>
      </c>
      <c r="G26" s="30"/>
      <c r="H26" s="76" t="s">
        <v>79</v>
      </c>
      <c r="I26" s="4" t="s">
        <v>65</v>
      </c>
      <c r="J26" s="62">
        <f>IF(SUM(J16:J25)=0,"",SUM(J16:J16:J25))</f>
        <v>72</v>
      </c>
      <c r="K26" s="63">
        <f>IF(SUM(K16:K25)=0,"",SUM(K16:K16:K25))</f>
        <v>70</v>
      </c>
      <c r="L26" s="2">
        <f t="shared" si="6"/>
        <v>1.0285714285714285</v>
      </c>
      <c r="M26" s="104" t="str">
        <f t="shared" si="7"/>
        <v>A+</v>
      </c>
      <c r="N26" s="28"/>
      <c r="Q26" s="49">
        <f>'Quarter #1'!Q26</f>
        <v>12</v>
      </c>
    </row>
    <row r="27" spans="1:18" ht="15" customHeight="1" x14ac:dyDescent="0.25">
      <c r="A27" s="23"/>
      <c r="B27" s="17"/>
      <c r="C27" s="118"/>
      <c r="D27" s="118"/>
      <c r="E27" s="19"/>
      <c r="F27" s="20"/>
      <c r="G27" s="20"/>
      <c r="H27" s="23"/>
      <c r="I27" s="17"/>
      <c r="J27" s="23"/>
      <c r="K27" s="23"/>
      <c r="L27" s="23"/>
      <c r="M27" s="23"/>
      <c r="N27" s="23"/>
    </row>
    <row r="28" spans="1:18" ht="15.75" thickBot="1" x14ac:dyDescent="0.3"/>
    <row r="29" spans="1:18" x14ac:dyDescent="0.25">
      <c r="A29" s="173" t="s">
        <v>80</v>
      </c>
      <c r="B29" s="174"/>
    </row>
    <row r="30" spans="1:18" ht="15.75" thickBot="1" x14ac:dyDescent="0.3">
      <c r="A30" s="175" t="s">
        <v>81</v>
      </c>
      <c r="B30" s="176"/>
    </row>
  </sheetData>
  <sheetProtection algorithmName="SHA-512" hashValue="GqWN8HEuJocYoeVLXr4p/LKCZ27gvbUFacjx3FHcUY5W9ry0ll9I6CK2hq6rNuFfMz1VDxbdS4bWYagkinWjhQ==" saltValue="UWUYkN2fYOZ/1w5QNNdnoQ==" spinCount="100000" sheet="1" objects="1" scenarios="1" selectLockedCells="1"/>
  <mergeCells count="3">
    <mergeCell ref="A29:B29"/>
    <mergeCell ref="A30:B30"/>
    <mergeCell ref="Q21:R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70" zoomScaleNormal="70" workbookViewId="0">
      <selection activeCell="J16" sqref="J16:K25"/>
    </sheetView>
  </sheetViews>
  <sheetFormatPr defaultRowHeight="15" x14ac:dyDescent="0.25"/>
  <cols>
    <col min="1" max="1" width="23.7109375" style="14" customWidth="1"/>
    <col min="2" max="2" width="16.42578125" style="18" customWidth="1"/>
    <col min="3" max="3" width="9.28515625" style="119" bestFit="1" customWidth="1"/>
    <col min="4" max="4" width="9.140625" style="119"/>
    <col min="5" max="5" width="11.42578125" style="21" bestFit="1" customWidth="1"/>
    <col min="6" max="6" width="9.140625" style="22"/>
    <col min="7" max="7" width="2" style="22" customWidth="1"/>
    <col min="8" max="8" width="26.28515625" style="14" customWidth="1"/>
    <col min="9" max="9" width="14.140625" style="18" customWidth="1"/>
    <col min="10" max="11" width="9.140625" style="14"/>
    <col min="12" max="12" width="11.42578125" style="14" bestFit="1" customWidth="1"/>
    <col min="13" max="13" width="9.140625" style="14"/>
    <col min="14" max="14" width="2.28515625" style="14" customWidth="1"/>
    <col min="15" max="16" width="9.140625" style="14"/>
    <col min="17" max="17" width="10.85546875" style="14" bestFit="1" customWidth="1"/>
    <col min="18" max="18" width="10" style="14" customWidth="1"/>
    <col min="19" max="16384" width="9.140625" style="14"/>
  </cols>
  <sheetData>
    <row r="1" spans="1:18" ht="15" customHeight="1" x14ac:dyDescent="0.25">
      <c r="A1" s="74" t="s">
        <v>14</v>
      </c>
      <c r="B1" s="83"/>
      <c r="C1" s="100"/>
      <c r="D1" s="100"/>
      <c r="E1" s="90"/>
      <c r="F1" s="91"/>
      <c r="G1" s="20"/>
      <c r="H1" s="74" t="s">
        <v>14</v>
      </c>
      <c r="I1" s="83"/>
      <c r="J1" s="84"/>
      <c r="K1" s="84"/>
      <c r="L1" s="84"/>
      <c r="M1" s="85"/>
      <c r="N1" s="24"/>
      <c r="O1" s="25"/>
    </row>
    <row r="2" spans="1:18" ht="15" customHeight="1" thickBot="1" x14ac:dyDescent="0.3">
      <c r="A2" s="75" t="s">
        <v>13</v>
      </c>
      <c r="B2" s="89" t="s">
        <v>15</v>
      </c>
      <c r="C2" s="92" t="s">
        <v>8</v>
      </c>
      <c r="D2" s="92" t="s">
        <v>9</v>
      </c>
      <c r="E2" s="93" t="s">
        <v>27</v>
      </c>
      <c r="F2" s="94" t="s">
        <v>7</v>
      </c>
      <c r="G2" s="27"/>
      <c r="H2" s="75" t="s">
        <v>13</v>
      </c>
      <c r="I2" s="89" t="s">
        <v>47</v>
      </c>
      <c r="J2" s="65" t="s">
        <v>8</v>
      </c>
      <c r="K2" s="65" t="s">
        <v>9</v>
      </c>
      <c r="L2" s="99" t="s">
        <v>27</v>
      </c>
      <c r="M2" s="66" t="s">
        <v>7</v>
      </c>
      <c r="N2" s="28"/>
    </row>
    <row r="3" spans="1:18" ht="15" customHeight="1" x14ac:dyDescent="0.25">
      <c r="A3" s="55"/>
      <c r="B3" s="105" t="s">
        <v>0</v>
      </c>
      <c r="C3" s="57">
        <v>100</v>
      </c>
      <c r="D3" s="57">
        <v>100</v>
      </c>
      <c r="E3" s="1">
        <f>IF(C3="","",SUM(C3/D3))</f>
        <v>1</v>
      </c>
      <c r="F3" s="107" t="str">
        <f>IF(E3="","",VLOOKUP(E3,$Q$4:$R$15,2,TRUE))</f>
        <v>A+</v>
      </c>
      <c r="G3" s="20"/>
      <c r="H3" s="55"/>
      <c r="I3" s="105" t="s">
        <v>28</v>
      </c>
      <c r="J3" s="57">
        <v>38</v>
      </c>
      <c r="K3" s="57">
        <v>50</v>
      </c>
      <c r="L3" s="1">
        <f>IF(J3="","",SUM(J3/K3))</f>
        <v>0.76</v>
      </c>
      <c r="M3" s="107" t="str">
        <f>IF(L3="","",VLOOKUP(L3,$Q$4:$R$15,2,TRUE))</f>
        <v>C</v>
      </c>
      <c r="N3" s="28"/>
      <c r="Q3" s="9" t="s">
        <v>61</v>
      </c>
      <c r="R3" s="8" t="s">
        <v>7</v>
      </c>
    </row>
    <row r="4" spans="1:18" ht="15" customHeight="1" x14ac:dyDescent="0.25">
      <c r="A4" s="55"/>
      <c r="B4" s="105" t="s">
        <v>1</v>
      </c>
      <c r="C4" s="56"/>
      <c r="D4" s="56"/>
      <c r="E4" s="1" t="str">
        <f t="shared" ref="E4:E13" si="0">IF(C4="","",SUM(C4/D4))</f>
        <v/>
      </c>
      <c r="F4" s="107" t="str">
        <f t="shared" ref="F4:F13" si="1">IF(E4="","",VLOOKUP(E4,$Q$4:$R$15,2,TRUE))</f>
        <v/>
      </c>
      <c r="G4" s="20"/>
      <c r="H4" s="55"/>
      <c r="I4" s="105" t="s">
        <v>29</v>
      </c>
      <c r="J4" s="56">
        <v>35</v>
      </c>
      <c r="K4" s="56">
        <v>65</v>
      </c>
      <c r="L4" s="1">
        <f t="shared" ref="L4:L13" si="2">IF(J4="","",SUM(J4/K4))</f>
        <v>0.53846153846153844</v>
      </c>
      <c r="M4" s="107" t="str">
        <f t="shared" ref="M4:M13" si="3">IF(L4="","",VLOOKUP(L4,$Q$4:$R$15,2,TRUE))</f>
        <v>F</v>
      </c>
      <c r="N4" s="28"/>
      <c r="Q4" s="10">
        <v>0</v>
      </c>
      <c r="R4" s="11" t="s">
        <v>49</v>
      </c>
    </row>
    <row r="5" spans="1:18" ht="15" customHeight="1" x14ac:dyDescent="0.25">
      <c r="A5" s="55"/>
      <c r="B5" s="105" t="s">
        <v>10</v>
      </c>
      <c r="C5" s="56"/>
      <c r="D5" s="56"/>
      <c r="E5" s="1" t="str">
        <f t="shared" si="0"/>
        <v/>
      </c>
      <c r="F5" s="107" t="str">
        <f t="shared" si="1"/>
        <v/>
      </c>
      <c r="G5" s="20"/>
      <c r="H5" s="55"/>
      <c r="I5" s="105" t="s">
        <v>30</v>
      </c>
      <c r="J5" s="56">
        <v>42</v>
      </c>
      <c r="K5" s="56">
        <v>45</v>
      </c>
      <c r="L5" s="1">
        <f t="shared" si="2"/>
        <v>0.93333333333333335</v>
      </c>
      <c r="M5" s="107" t="str">
        <f t="shared" si="3"/>
        <v>A</v>
      </c>
      <c r="N5" s="28"/>
      <c r="Q5" s="10">
        <v>0.65</v>
      </c>
      <c r="R5" s="11" t="s">
        <v>50</v>
      </c>
    </row>
    <row r="6" spans="1:18" ht="15" customHeight="1" x14ac:dyDescent="0.25">
      <c r="A6" s="55"/>
      <c r="B6" s="105" t="s">
        <v>2</v>
      </c>
      <c r="C6" s="56"/>
      <c r="D6" s="56"/>
      <c r="E6" s="1" t="str">
        <f t="shared" si="0"/>
        <v/>
      </c>
      <c r="F6" s="107" t="str">
        <f t="shared" si="1"/>
        <v/>
      </c>
      <c r="G6" s="20"/>
      <c r="H6" s="55"/>
      <c r="I6" s="105" t="s">
        <v>31</v>
      </c>
      <c r="J6" s="56"/>
      <c r="K6" s="56"/>
      <c r="L6" s="1" t="str">
        <f t="shared" si="2"/>
        <v/>
      </c>
      <c r="M6" s="107" t="str">
        <f t="shared" si="3"/>
        <v/>
      </c>
      <c r="N6" s="28"/>
      <c r="Q6" s="10">
        <v>0.68</v>
      </c>
      <c r="R6" s="11" t="s">
        <v>51</v>
      </c>
    </row>
    <row r="7" spans="1:18" ht="15" customHeight="1" x14ac:dyDescent="0.25">
      <c r="A7" s="55"/>
      <c r="B7" s="105" t="s">
        <v>3</v>
      </c>
      <c r="C7" s="56"/>
      <c r="D7" s="56"/>
      <c r="E7" s="1" t="str">
        <f t="shared" si="0"/>
        <v/>
      </c>
      <c r="F7" s="107" t="str">
        <f t="shared" si="1"/>
        <v/>
      </c>
      <c r="G7" s="20"/>
      <c r="H7" s="55"/>
      <c r="I7" s="105" t="s">
        <v>32</v>
      </c>
      <c r="J7" s="56"/>
      <c r="K7" s="56"/>
      <c r="L7" s="1" t="str">
        <f t="shared" si="2"/>
        <v/>
      </c>
      <c r="M7" s="107" t="str">
        <f t="shared" si="3"/>
        <v/>
      </c>
      <c r="N7" s="28"/>
      <c r="Q7" s="10">
        <v>0.7</v>
      </c>
      <c r="R7" s="11" t="s">
        <v>52</v>
      </c>
    </row>
    <row r="8" spans="1:18" ht="15" customHeight="1" x14ac:dyDescent="0.25">
      <c r="A8" s="55"/>
      <c r="B8" s="105" t="s">
        <v>11</v>
      </c>
      <c r="C8" s="56"/>
      <c r="D8" s="56"/>
      <c r="E8" s="1" t="str">
        <f t="shared" si="0"/>
        <v/>
      </c>
      <c r="F8" s="107" t="str">
        <f t="shared" si="1"/>
        <v/>
      </c>
      <c r="G8" s="20"/>
      <c r="H8" s="55"/>
      <c r="I8" s="105" t="s">
        <v>33</v>
      </c>
      <c r="J8" s="56"/>
      <c r="K8" s="56"/>
      <c r="L8" s="1" t="str">
        <f t="shared" si="2"/>
        <v/>
      </c>
      <c r="M8" s="107" t="str">
        <f t="shared" si="3"/>
        <v/>
      </c>
      <c r="N8" s="28"/>
      <c r="Q8" s="10">
        <v>0.73</v>
      </c>
      <c r="R8" s="11" t="s">
        <v>53</v>
      </c>
    </row>
    <row r="9" spans="1:18" ht="15" customHeight="1" x14ac:dyDescent="0.25">
      <c r="A9" s="55"/>
      <c r="B9" s="105" t="s">
        <v>4</v>
      </c>
      <c r="C9" s="56"/>
      <c r="D9" s="56"/>
      <c r="E9" s="1" t="str">
        <f t="shared" si="0"/>
        <v/>
      </c>
      <c r="F9" s="107" t="str">
        <f t="shared" si="1"/>
        <v/>
      </c>
      <c r="G9" s="20"/>
      <c r="H9" s="55"/>
      <c r="I9" s="105" t="s">
        <v>34</v>
      </c>
      <c r="J9" s="56"/>
      <c r="K9" s="56"/>
      <c r="L9" s="1" t="str">
        <f t="shared" si="2"/>
        <v/>
      </c>
      <c r="M9" s="107" t="str">
        <f t="shared" si="3"/>
        <v/>
      </c>
      <c r="N9" s="28"/>
      <c r="Q9" s="10">
        <v>0.77</v>
      </c>
      <c r="R9" s="11" t="s">
        <v>54</v>
      </c>
    </row>
    <row r="10" spans="1:18" ht="15" customHeight="1" x14ac:dyDescent="0.25">
      <c r="A10" s="55"/>
      <c r="B10" s="105" t="s">
        <v>12</v>
      </c>
      <c r="C10" s="56"/>
      <c r="D10" s="56"/>
      <c r="E10" s="1" t="str">
        <f t="shared" si="0"/>
        <v/>
      </c>
      <c r="F10" s="107" t="str">
        <f t="shared" si="1"/>
        <v/>
      </c>
      <c r="G10" s="20"/>
      <c r="H10" s="55"/>
      <c r="I10" s="105" t="s">
        <v>35</v>
      </c>
      <c r="J10" s="56"/>
      <c r="K10" s="56"/>
      <c r="L10" s="1" t="str">
        <f t="shared" si="2"/>
        <v/>
      </c>
      <c r="M10" s="107" t="str">
        <f t="shared" si="3"/>
        <v/>
      </c>
      <c r="N10" s="28"/>
      <c r="Q10" s="10">
        <v>0.8</v>
      </c>
      <c r="R10" s="11" t="s">
        <v>55</v>
      </c>
    </row>
    <row r="11" spans="1:18" ht="15" customHeight="1" x14ac:dyDescent="0.25">
      <c r="A11" s="55"/>
      <c r="B11" s="105" t="s">
        <v>5</v>
      </c>
      <c r="C11" s="56"/>
      <c r="D11" s="56"/>
      <c r="E11" s="1" t="str">
        <f t="shared" si="0"/>
        <v/>
      </c>
      <c r="F11" s="107" t="str">
        <f t="shared" si="1"/>
        <v/>
      </c>
      <c r="G11" s="20"/>
      <c r="H11" s="55"/>
      <c r="I11" s="105" t="s">
        <v>36</v>
      </c>
      <c r="J11" s="56"/>
      <c r="K11" s="56"/>
      <c r="L11" s="1" t="str">
        <f t="shared" si="2"/>
        <v/>
      </c>
      <c r="M11" s="107" t="str">
        <f t="shared" si="3"/>
        <v/>
      </c>
      <c r="N11" s="28"/>
      <c r="Q11" s="10">
        <v>0.83</v>
      </c>
      <c r="R11" s="11" t="s">
        <v>56</v>
      </c>
    </row>
    <row r="12" spans="1:18" ht="15" customHeight="1" thickBot="1" x14ac:dyDescent="0.3">
      <c r="A12" s="55"/>
      <c r="B12" s="105" t="s">
        <v>6</v>
      </c>
      <c r="C12" s="61"/>
      <c r="D12" s="61"/>
      <c r="E12" s="1" t="str">
        <f t="shared" si="0"/>
        <v/>
      </c>
      <c r="F12" s="107" t="str">
        <f t="shared" si="1"/>
        <v/>
      </c>
      <c r="G12" s="20"/>
      <c r="H12" s="55"/>
      <c r="I12" s="105" t="s">
        <v>67</v>
      </c>
      <c r="J12" s="56"/>
      <c r="K12" s="56"/>
      <c r="L12" s="1" t="str">
        <f t="shared" si="2"/>
        <v/>
      </c>
      <c r="M12" s="107" t="str">
        <f t="shared" si="3"/>
        <v/>
      </c>
      <c r="N12" s="28"/>
      <c r="Q12" s="10">
        <v>0.87</v>
      </c>
      <c r="R12" s="11" t="s">
        <v>57</v>
      </c>
    </row>
    <row r="13" spans="1:18" ht="15" customHeight="1" x14ac:dyDescent="0.25">
      <c r="A13" s="78" t="s">
        <v>79</v>
      </c>
      <c r="B13" s="3" t="s">
        <v>62</v>
      </c>
      <c r="C13" s="101">
        <f>IF(SUM(C3:C12)=0,"",SUM(C3:C3:C12))</f>
        <v>100</v>
      </c>
      <c r="D13" s="102">
        <f>IF(SUM(D3:D12)=0,"",SUM(D3:D3:D12))</f>
        <v>100</v>
      </c>
      <c r="E13" s="5">
        <f t="shared" si="0"/>
        <v>1</v>
      </c>
      <c r="F13" s="6" t="str">
        <f t="shared" si="1"/>
        <v>A+</v>
      </c>
      <c r="G13" s="30"/>
      <c r="H13" s="78" t="s">
        <v>79</v>
      </c>
      <c r="I13" s="3" t="s">
        <v>63</v>
      </c>
      <c r="J13" s="97">
        <f>IF(SUM(J3:J12)=0,"",SUM(J3:J3:J12))</f>
        <v>115</v>
      </c>
      <c r="K13" s="98">
        <f>IF(SUM(K3:K12)=0,"",SUM(K3:K3:K12))</f>
        <v>160</v>
      </c>
      <c r="L13" s="5">
        <f t="shared" si="2"/>
        <v>0.71875</v>
      </c>
      <c r="M13" s="6" t="str">
        <f t="shared" si="3"/>
        <v>C-</v>
      </c>
      <c r="N13" s="28"/>
      <c r="Q13" s="10">
        <v>0.9</v>
      </c>
      <c r="R13" s="11" t="s">
        <v>58</v>
      </c>
    </row>
    <row r="14" spans="1:18" ht="15" customHeight="1" x14ac:dyDescent="0.25">
      <c r="A14" s="74" t="s">
        <v>14</v>
      </c>
      <c r="B14" s="83"/>
      <c r="C14" s="100"/>
      <c r="D14" s="100"/>
      <c r="E14" s="90"/>
      <c r="F14" s="91"/>
      <c r="G14" s="20"/>
      <c r="H14" s="74" t="s">
        <v>14</v>
      </c>
      <c r="I14" s="83"/>
      <c r="J14" s="87"/>
      <c r="K14" s="87"/>
      <c r="L14" s="87"/>
      <c r="M14" s="88"/>
      <c r="N14" s="28"/>
      <c r="Q14" s="10">
        <v>0.93</v>
      </c>
      <c r="R14" s="11" t="s">
        <v>59</v>
      </c>
    </row>
    <row r="15" spans="1:18" ht="15" customHeight="1" thickBot="1" x14ac:dyDescent="0.3">
      <c r="A15" s="75" t="s">
        <v>13</v>
      </c>
      <c r="B15" s="89" t="s">
        <v>16</v>
      </c>
      <c r="C15" s="92" t="s">
        <v>8</v>
      </c>
      <c r="D15" s="92" t="s">
        <v>9</v>
      </c>
      <c r="E15" s="93" t="s">
        <v>27</v>
      </c>
      <c r="F15" s="94" t="s">
        <v>7</v>
      </c>
      <c r="G15" s="27"/>
      <c r="H15" s="75" t="s">
        <v>13</v>
      </c>
      <c r="I15" s="89" t="s">
        <v>48</v>
      </c>
      <c r="J15" s="65" t="s">
        <v>8</v>
      </c>
      <c r="K15" s="65" t="s">
        <v>9</v>
      </c>
      <c r="L15" s="99" t="s">
        <v>27</v>
      </c>
      <c r="M15" s="66" t="s">
        <v>7</v>
      </c>
      <c r="N15" s="28"/>
      <c r="Q15" s="12">
        <v>0.97</v>
      </c>
      <c r="R15" s="13" t="s">
        <v>60</v>
      </c>
    </row>
    <row r="16" spans="1:18" ht="15" customHeight="1" x14ac:dyDescent="0.25">
      <c r="A16" s="55"/>
      <c r="B16" s="105" t="s">
        <v>17</v>
      </c>
      <c r="C16" s="57">
        <v>100</v>
      </c>
      <c r="D16" s="57">
        <v>100</v>
      </c>
      <c r="E16" s="1">
        <f>IF(C16="","",SUM(C16/D16))</f>
        <v>1</v>
      </c>
      <c r="F16" s="107" t="str">
        <f>IF(E16="","",VLOOKUP(E16,$Q$4:$R$15,2,TRUE))</f>
        <v>A+</v>
      </c>
      <c r="G16" s="20"/>
      <c r="H16" s="55"/>
      <c r="I16" s="105" t="s">
        <v>37</v>
      </c>
      <c r="J16" s="57">
        <v>100</v>
      </c>
      <c r="K16" s="57">
        <v>100</v>
      </c>
      <c r="L16" s="1">
        <f>IF(J16="","",SUM(J16/K16))</f>
        <v>1</v>
      </c>
      <c r="M16" s="107" t="str">
        <f>IF(L16="","",VLOOKUP(L16,$Q$4:$R$15,2,TRUE))</f>
        <v>A+</v>
      </c>
      <c r="N16" s="28"/>
    </row>
    <row r="17" spans="1:18" ht="15" customHeight="1" x14ac:dyDescent="0.25">
      <c r="A17" s="55"/>
      <c r="B17" s="105" t="s">
        <v>18</v>
      </c>
      <c r="C17" s="56"/>
      <c r="D17" s="56"/>
      <c r="E17" s="1" t="str">
        <f t="shared" ref="E17:E26" si="4">IF(C17="","",SUM(C17/D17))</f>
        <v/>
      </c>
      <c r="F17" s="107" t="str">
        <f t="shared" ref="F17:F26" si="5">IF(E17="","",VLOOKUP(E17,$Q$4:$R$15,2,TRUE))</f>
        <v/>
      </c>
      <c r="G17" s="20"/>
      <c r="H17" s="55"/>
      <c r="I17" s="105" t="s">
        <v>38</v>
      </c>
      <c r="J17" s="56"/>
      <c r="K17" s="56"/>
      <c r="L17" s="1" t="str">
        <f t="shared" ref="L17:L26" si="6">IF(J17="","",SUM(J17/K17))</f>
        <v/>
      </c>
      <c r="M17" s="107" t="str">
        <f t="shared" ref="M17:M26" si="7">IF(L17="","",VLOOKUP(L17,$Q$4:$R$15,2,TRUE))</f>
        <v/>
      </c>
      <c r="N17" s="28"/>
    </row>
    <row r="18" spans="1:18" ht="15" customHeight="1" x14ac:dyDescent="0.25">
      <c r="A18" s="55"/>
      <c r="B18" s="105" t="s">
        <v>19</v>
      </c>
      <c r="C18" s="56"/>
      <c r="D18" s="56"/>
      <c r="E18" s="1" t="str">
        <f t="shared" si="4"/>
        <v/>
      </c>
      <c r="F18" s="107" t="str">
        <f t="shared" si="5"/>
        <v/>
      </c>
      <c r="G18" s="20"/>
      <c r="H18" s="55"/>
      <c r="I18" s="105" t="s">
        <v>39</v>
      </c>
      <c r="J18" s="56"/>
      <c r="K18" s="56"/>
      <c r="L18" s="1" t="str">
        <f t="shared" si="6"/>
        <v/>
      </c>
      <c r="M18" s="107" t="str">
        <f t="shared" si="7"/>
        <v/>
      </c>
      <c r="N18" s="28"/>
    </row>
    <row r="19" spans="1:18" ht="15" customHeight="1" x14ac:dyDescent="0.25">
      <c r="A19" s="55"/>
      <c r="B19" s="105" t="s">
        <v>20</v>
      </c>
      <c r="C19" s="56"/>
      <c r="D19" s="56"/>
      <c r="E19" s="1" t="str">
        <f t="shared" si="4"/>
        <v/>
      </c>
      <c r="F19" s="107" t="str">
        <f t="shared" si="5"/>
        <v/>
      </c>
      <c r="G19" s="20"/>
      <c r="H19" s="55"/>
      <c r="I19" s="105" t="s">
        <v>40</v>
      </c>
      <c r="J19" s="56"/>
      <c r="K19" s="56"/>
      <c r="L19" s="1" t="str">
        <f t="shared" si="6"/>
        <v/>
      </c>
      <c r="M19" s="107" t="str">
        <f t="shared" si="7"/>
        <v/>
      </c>
      <c r="N19" s="28"/>
    </row>
    <row r="20" spans="1:18" ht="15" customHeight="1" thickBot="1" x14ac:dyDescent="0.3">
      <c r="A20" s="55"/>
      <c r="B20" s="105" t="s">
        <v>21</v>
      </c>
      <c r="C20" s="56"/>
      <c r="D20" s="56"/>
      <c r="E20" s="1" t="str">
        <f t="shared" si="4"/>
        <v/>
      </c>
      <c r="F20" s="107" t="str">
        <f t="shared" si="5"/>
        <v/>
      </c>
      <c r="G20" s="20"/>
      <c r="H20" s="55"/>
      <c r="I20" s="105" t="s">
        <v>41</v>
      </c>
      <c r="J20" s="56"/>
      <c r="K20" s="56"/>
      <c r="L20" s="1" t="str">
        <f t="shared" si="6"/>
        <v/>
      </c>
      <c r="M20" s="107" t="str">
        <f t="shared" si="7"/>
        <v/>
      </c>
      <c r="N20" s="28"/>
    </row>
    <row r="21" spans="1:18" ht="15" customHeight="1" x14ac:dyDescent="0.25">
      <c r="A21" s="55"/>
      <c r="B21" s="105" t="s">
        <v>22</v>
      </c>
      <c r="C21" s="56"/>
      <c r="D21" s="56"/>
      <c r="E21" s="1" t="str">
        <f t="shared" si="4"/>
        <v/>
      </c>
      <c r="F21" s="107" t="str">
        <f t="shared" si="5"/>
        <v/>
      </c>
      <c r="G21" s="20"/>
      <c r="H21" s="55"/>
      <c r="I21" s="105" t="s">
        <v>42</v>
      </c>
      <c r="J21" s="56"/>
      <c r="K21" s="56"/>
      <c r="L21" s="1" t="str">
        <f t="shared" si="6"/>
        <v/>
      </c>
      <c r="M21" s="107" t="str">
        <f t="shared" si="7"/>
        <v/>
      </c>
      <c r="N21" s="28"/>
      <c r="Q21" s="177" t="s">
        <v>64</v>
      </c>
      <c r="R21" s="174"/>
    </row>
    <row r="22" spans="1:18" ht="15" customHeight="1" x14ac:dyDescent="0.25">
      <c r="A22" s="55"/>
      <c r="B22" s="105" t="s">
        <v>23</v>
      </c>
      <c r="C22" s="56"/>
      <c r="D22" s="56"/>
      <c r="E22" s="1" t="str">
        <f t="shared" si="4"/>
        <v/>
      </c>
      <c r="F22" s="107" t="str">
        <f t="shared" si="5"/>
        <v/>
      </c>
      <c r="G22" s="20"/>
      <c r="H22" s="55"/>
      <c r="I22" s="105" t="s">
        <v>43</v>
      </c>
      <c r="J22" s="56"/>
      <c r="K22" s="56"/>
      <c r="L22" s="1" t="str">
        <f t="shared" si="6"/>
        <v/>
      </c>
      <c r="M22" s="107" t="str">
        <f t="shared" si="7"/>
        <v/>
      </c>
      <c r="N22" s="28"/>
      <c r="Q22" s="15" t="s">
        <v>27</v>
      </c>
      <c r="R22" s="6" t="s">
        <v>7</v>
      </c>
    </row>
    <row r="23" spans="1:18" ht="15" customHeight="1" thickBot="1" x14ac:dyDescent="0.3">
      <c r="A23" s="55"/>
      <c r="B23" s="105" t="s">
        <v>24</v>
      </c>
      <c r="C23" s="56"/>
      <c r="D23" s="56"/>
      <c r="E23" s="1" t="str">
        <f t="shared" si="4"/>
        <v/>
      </c>
      <c r="F23" s="107" t="str">
        <f t="shared" si="5"/>
        <v/>
      </c>
      <c r="G23" s="20"/>
      <c r="H23" s="55"/>
      <c r="I23" s="105" t="s">
        <v>44</v>
      </c>
      <c r="J23" s="56"/>
      <c r="K23" s="56"/>
      <c r="L23" s="1" t="str">
        <f t="shared" si="6"/>
        <v/>
      </c>
      <c r="M23" s="107" t="str">
        <f t="shared" si="7"/>
        <v/>
      </c>
      <c r="N23" s="28"/>
      <c r="Q23" s="16">
        <f>SUM(E13*0.1)+SUM(E26*0.15)+SUM(L13*0.25)+SUM(L26*0.5)</f>
        <v>0.9296875</v>
      </c>
      <c r="R23" s="104" t="str">
        <f>IF(Q23="","",VLOOKUP(Q23,$Q$4:$R$15,2,TRUE))</f>
        <v>A-</v>
      </c>
    </row>
    <row r="24" spans="1:18" ht="15" customHeight="1" x14ac:dyDescent="0.25">
      <c r="A24" s="55"/>
      <c r="B24" s="105" t="s">
        <v>25</v>
      </c>
      <c r="C24" s="56"/>
      <c r="D24" s="56"/>
      <c r="E24" s="1" t="str">
        <f t="shared" si="4"/>
        <v/>
      </c>
      <c r="F24" s="107" t="str">
        <f t="shared" si="5"/>
        <v/>
      </c>
      <c r="G24" s="20"/>
      <c r="H24" s="55"/>
      <c r="I24" s="105" t="s">
        <v>45</v>
      </c>
      <c r="J24" s="56"/>
      <c r="K24" s="56"/>
      <c r="L24" s="1" t="str">
        <f t="shared" si="6"/>
        <v/>
      </c>
      <c r="M24" s="107" t="str">
        <f t="shared" si="7"/>
        <v/>
      </c>
      <c r="N24" s="28"/>
    </row>
    <row r="25" spans="1:18" ht="15" customHeight="1" thickBot="1" x14ac:dyDescent="0.3">
      <c r="A25" s="55"/>
      <c r="B25" s="105" t="s">
        <v>26</v>
      </c>
      <c r="C25" s="61"/>
      <c r="D25" s="61"/>
      <c r="E25" s="1" t="str">
        <f t="shared" si="4"/>
        <v/>
      </c>
      <c r="F25" s="107" t="str">
        <f t="shared" si="5"/>
        <v/>
      </c>
      <c r="G25" s="20"/>
      <c r="H25" s="55"/>
      <c r="I25" s="105" t="s">
        <v>46</v>
      </c>
      <c r="J25" s="56"/>
      <c r="K25" s="56"/>
      <c r="L25" s="1" t="str">
        <f t="shared" si="6"/>
        <v/>
      </c>
      <c r="M25" s="107" t="str">
        <f t="shared" si="7"/>
        <v/>
      </c>
      <c r="N25" s="28"/>
      <c r="P25" s="48" t="s">
        <v>70</v>
      </c>
      <c r="Q25" s="48"/>
      <c r="R25" s="48"/>
    </row>
    <row r="26" spans="1:18" ht="15" customHeight="1" thickBot="1" x14ac:dyDescent="0.3">
      <c r="A26" s="76" t="s">
        <v>79</v>
      </c>
      <c r="B26" s="4" t="s">
        <v>66</v>
      </c>
      <c r="C26" s="62">
        <f>IF(SUM(C16:C25)=0,"",SUM(C16:C16:C25))</f>
        <v>100</v>
      </c>
      <c r="D26" s="63">
        <f>IF(SUM(D16:D25)=0,"",SUM(D16:D16:D25))</f>
        <v>100</v>
      </c>
      <c r="E26" s="2">
        <f t="shared" si="4"/>
        <v>1</v>
      </c>
      <c r="F26" s="104" t="str">
        <f t="shared" si="5"/>
        <v>A+</v>
      </c>
      <c r="G26" s="30"/>
      <c r="H26" s="76" t="s">
        <v>79</v>
      </c>
      <c r="I26" s="4" t="s">
        <v>65</v>
      </c>
      <c r="J26" s="68">
        <f>IF(SUM(J16:J25)=0,"",SUM(J16:J16:J25))</f>
        <v>100</v>
      </c>
      <c r="K26" s="69">
        <f>IF(SUM(K16:K25)=0,"",SUM(K16:K16:K25))</f>
        <v>100</v>
      </c>
      <c r="L26" s="2">
        <f t="shared" si="6"/>
        <v>1</v>
      </c>
      <c r="M26" s="104" t="str">
        <f t="shared" si="7"/>
        <v>A+</v>
      </c>
      <c r="N26" s="28"/>
      <c r="Q26" s="49">
        <f>'Quarter #1'!Q26</f>
        <v>12</v>
      </c>
    </row>
    <row r="27" spans="1:18" ht="15" customHeight="1" x14ac:dyDescent="0.25">
      <c r="A27" s="23"/>
      <c r="B27" s="17"/>
      <c r="C27" s="118"/>
      <c r="D27" s="118"/>
      <c r="E27" s="19"/>
      <c r="F27" s="20"/>
      <c r="G27" s="20"/>
      <c r="H27" s="23"/>
      <c r="I27" s="17"/>
      <c r="J27" s="23"/>
      <c r="K27" s="23"/>
      <c r="L27" s="23"/>
      <c r="M27" s="23"/>
      <c r="N27" s="23"/>
    </row>
    <row r="28" spans="1:18" ht="15.75" thickBot="1" x14ac:dyDescent="0.3"/>
    <row r="29" spans="1:18" x14ac:dyDescent="0.25">
      <c r="A29" s="173" t="s">
        <v>80</v>
      </c>
      <c r="B29" s="174"/>
    </row>
    <row r="30" spans="1:18" ht="15.75" thickBot="1" x14ac:dyDescent="0.3">
      <c r="A30" s="175" t="s">
        <v>81</v>
      </c>
      <c r="B30" s="176"/>
    </row>
  </sheetData>
  <sheetProtection algorithmName="SHA-512" hashValue="svTHeuU/iIgB3JfxjfMhQo5bgZdga6Vr2OZXO1KJPFtx000F/2TBNDaJDS/cg6MacyqnjwHatZ2JKvU1ZO9T4w==" saltValue="TIWXQWgHQICKNNalmdxEgw==" spinCount="100000" sheet="1" objects="1" scenarios="1" selectLockedCells="1"/>
  <mergeCells count="3">
    <mergeCell ref="Q21:R21"/>
    <mergeCell ref="A29:B29"/>
    <mergeCell ref="A30:B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8"/>
  <sheetViews>
    <sheetView zoomScale="70" zoomScaleNormal="70" workbookViewId="0">
      <selection activeCell="W24" sqref="W24"/>
    </sheetView>
  </sheetViews>
  <sheetFormatPr defaultRowHeight="15" x14ac:dyDescent="0.25"/>
  <cols>
    <col min="1" max="1" width="9.140625" style="14"/>
    <col min="2" max="2" width="9.42578125" style="14" customWidth="1"/>
    <col min="3" max="3" width="15" style="14" bestFit="1" customWidth="1"/>
    <col min="4" max="4" width="17.5703125" style="14" customWidth="1"/>
    <col min="5" max="6" width="9.140625" style="14"/>
    <col min="7" max="7" width="10.42578125" style="14" customWidth="1"/>
    <col min="8" max="10" width="9.140625" style="14"/>
    <col min="11" max="11" width="10" style="14" bestFit="1" customWidth="1"/>
    <col min="12" max="12" width="11.7109375" style="14" bestFit="1" customWidth="1"/>
    <col min="13" max="16" width="9.140625" style="14"/>
    <col min="17" max="17" width="9.85546875" style="14" customWidth="1"/>
    <col min="18" max="18" width="11.85546875" style="14" customWidth="1"/>
    <col min="19" max="20" width="11.140625" style="14" customWidth="1"/>
    <col min="21" max="21" width="10.42578125" style="14" customWidth="1"/>
    <col min="22" max="22" width="9.140625" style="14"/>
    <col min="23" max="24" width="11.7109375" style="14" bestFit="1" customWidth="1"/>
    <col min="25" max="16384" width="9.140625" style="14"/>
  </cols>
  <sheetData>
    <row r="1" spans="2:21" ht="15.75" thickBot="1" x14ac:dyDescent="0.3"/>
    <row r="2" spans="2:21" x14ac:dyDescent="0.25">
      <c r="B2" s="120" t="s">
        <v>7</v>
      </c>
      <c r="C2" s="120" t="s">
        <v>84</v>
      </c>
      <c r="D2" s="120" t="s">
        <v>85</v>
      </c>
      <c r="E2" s="103" t="s">
        <v>86</v>
      </c>
      <c r="G2" s="136"/>
      <c r="H2" s="165" t="s">
        <v>103</v>
      </c>
      <c r="I2" s="41"/>
      <c r="J2" s="136"/>
      <c r="K2" s="136"/>
      <c r="L2" s="136"/>
      <c r="M2" s="136"/>
      <c r="N2" s="41"/>
      <c r="O2" s="41"/>
      <c r="P2" s="41"/>
      <c r="Q2" s="41"/>
      <c r="R2" s="41"/>
      <c r="S2" s="41"/>
      <c r="T2" s="41"/>
    </row>
    <row r="3" spans="2:21" ht="15.75" thickBot="1" x14ac:dyDescent="0.3">
      <c r="B3" s="77">
        <f>'Quarter #1'!Q26</f>
        <v>12</v>
      </c>
      <c r="C3" s="77" t="str">
        <f>IF('Quarter #1'!Q28="X","X","")</f>
        <v/>
      </c>
      <c r="D3" s="77" t="str">
        <f>IF('Quarter #1'!Q29="X","X","")</f>
        <v>X</v>
      </c>
      <c r="E3" s="104" t="str">
        <f>IF('Quarter #1'!Q30="X","X","")</f>
        <v/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41"/>
      <c r="S3" s="41"/>
      <c r="T3" s="41"/>
    </row>
    <row r="4" spans="2:21" x14ac:dyDescent="0.25">
      <c r="G4" s="201" t="s">
        <v>101</v>
      </c>
      <c r="H4" s="200"/>
      <c r="I4" s="199" t="s">
        <v>100</v>
      </c>
      <c r="J4" s="200"/>
      <c r="K4" s="199" t="s">
        <v>97</v>
      </c>
      <c r="L4" s="200"/>
      <c r="M4" s="199" t="s">
        <v>99</v>
      </c>
      <c r="N4" s="200"/>
      <c r="O4" s="199" t="s">
        <v>98</v>
      </c>
      <c r="P4" s="200"/>
      <c r="Q4" s="200" t="s">
        <v>97</v>
      </c>
      <c r="R4" s="200"/>
      <c r="S4" s="212" t="s">
        <v>104</v>
      </c>
      <c r="T4" s="187"/>
    </row>
    <row r="5" spans="2:21" ht="15.75" thickBot="1" x14ac:dyDescent="0.3">
      <c r="G5" s="163" t="s">
        <v>27</v>
      </c>
      <c r="H5" s="136" t="s">
        <v>7</v>
      </c>
      <c r="I5" s="162" t="s">
        <v>27</v>
      </c>
      <c r="J5" s="136" t="s">
        <v>7</v>
      </c>
      <c r="K5" s="162" t="s">
        <v>27</v>
      </c>
      <c r="L5" s="162" t="s">
        <v>7</v>
      </c>
      <c r="M5" s="162" t="s">
        <v>27</v>
      </c>
      <c r="N5" s="162" t="s">
        <v>7</v>
      </c>
      <c r="O5" s="162" t="s">
        <v>27</v>
      </c>
      <c r="P5" s="162" t="s">
        <v>7</v>
      </c>
      <c r="Q5" s="162" t="s">
        <v>27</v>
      </c>
      <c r="R5" s="160" t="s">
        <v>7</v>
      </c>
      <c r="S5" s="210" t="s">
        <v>96</v>
      </c>
      <c r="T5" s="211"/>
    </row>
    <row r="6" spans="2:21" ht="15.75" thickBot="1" x14ac:dyDescent="0.3">
      <c r="C6" s="177" t="s">
        <v>71</v>
      </c>
      <c r="D6" s="178"/>
      <c r="G6" s="137">
        <f>'Quarter #1'!Q23</f>
        <v>0.93958333333333333</v>
      </c>
      <c r="H6" s="138" t="str">
        <f>VLOOKUP(G6,'Quarter #1'!$Q$4:$R$15,2,TRUE)</f>
        <v>A</v>
      </c>
      <c r="I6" s="139">
        <f>'Quarter #2'!Q23</f>
        <v>0.98</v>
      </c>
      <c r="J6" s="138" t="str">
        <f>VLOOKUP(I6,'Quarter #1'!$Q$4:$R$15,2,TRUE)</f>
        <v>A+</v>
      </c>
      <c r="K6" s="155">
        <f>'Jan Mid-Term'!N8</f>
        <v>0.2</v>
      </c>
      <c r="L6" s="138" t="str">
        <f>IF(K6="X","N/A",VLOOKUP(K6,'Quarter #1'!$Q$4:$R$15,2,TRUE))</f>
        <v>F</v>
      </c>
      <c r="M6" s="139">
        <f>'Quarter #3'!Q23</f>
        <v>0.94178571428571423</v>
      </c>
      <c r="N6" s="138" t="str">
        <f>VLOOKUP(M6,'Quarter #1'!$Q$4:$R$15,2,TRUE)</f>
        <v>A</v>
      </c>
      <c r="O6" s="139">
        <f>'Quarter #4'!Q23</f>
        <v>0.9296875</v>
      </c>
      <c r="P6" s="138" t="str">
        <f>VLOOKUP(O6,'Quarter #1'!$Q$4:$R$15,2,TRUE)</f>
        <v>A-</v>
      </c>
      <c r="Q6" s="122">
        <v>1</v>
      </c>
      <c r="R6" s="166" t="str">
        <f>IF(Q6="X","N/A",VLOOKUP(Q6,'Quarter #1'!$Q$4:$R$15,2,TRUE))</f>
        <v>A+</v>
      </c>
      <c r="S6" s="2">
        <f>IF(AND(K6="X",Q6="X"),SUM(G6+I6+M6+O6)/4,IF(K6="X",SUM(G6+I6+M6+O6)*0.2125+SUM(Q6*0.15),IF(Q6="X",SUM(G6+I6+M6+O6)*0.2125+SUM(K6*0.15),SUM(G6+I6+M6+O6)*0.2+SUM(K6+Q6)*0.1)))</f>
        <v>0.87821130952380944</v>
      </c>
      <c r="T6" s="161" t="str">
        <f>VLOOKUP(S6,'Quarter #1'!$Q$4:$R$15,2,TRUE)</f>
        <v>B+</v>
      </c>
    </row>
    <row r="7" spans="2:21" ht="45" customHeight="1" thickBot="1" x14ac:dyDescent="0.3">
      <c r="C7" s="206" t="str">
        <f>IF(AND(B3=12,D3="X"),"Eligible -but check below to see if you MUST take the exam or could opt out",IF(AND(B3=12,E3="X"),"Eligible","Not Eligible"))</f>
        <v>Eligible -but check below to see if you MUST take the exam or could opt out</v>
      </c>
      <c r="D7" s="207"/>
      <c r="I7" s="126"/>
      <c r="J7" s="106"/>
      <c r="K7" s="41"/>
      <c r="L7" s="126"/>
      <c r="M7" s="106"/>
      <c r="N7" s="41"/>
      <c r="O7" s="140"/>
      <c r="P7" s="106"/>
      <c r="Q7" s="41"/>
      <c r="R7" s="126"/>
      <c r="S7" s="106"/>
    </row>
    <row r="8" spans="2:21" ht="15.75" thickBot="1" x14ac:dyDescent="0.3"/>
    <row r="9" spans="2:21" x14ac:dyDescent="0.25">
      <c r="C9" s="208" t="s">
        <v>78</v>
      </c>
      <c r="D9" s="209"/>
      <c r="J9" s="51"/>
      <c r="K9" s="51"/>
      <c r="L9" s="51"/>
      <c r="R9" s="142"/>
      <c r="S9" s="51"/>
      <c r="T9" s="51"/>
      <c r="U9" s="51"/>
    </row>
    <row r="10" spans="2:21" x14ac:dyDescent="0.25">
      <c r="C10" s="202" t="s">
        <v>111</v>
      </c>
      <c r="D10" s="203"/>
      <c r="J10" s="51"/>
      <c r="K10" s="51"/>
      <c r="L10" s="51"/>
      <c r="R10" s="142"/>
      <c r="S10" s="51"/>
      <c r="T10" s="51"/>
      <c r="U10" s="51"/>
    </row>
    <row r="11" spans="2:21" x14ac:dyDescent="0.25">
      <c r="C11" s="202" t="s">
        <v>72</v>
      </c>
      <c r="D11" s="203"/>
      <c r="J11" s="51"/>
      <c r="K11" s="51"/>
      <c r="L11" s="51"/>
      <c r="R11" s="142"/>
      <c r="S11" s="51"/>
      <c r="T11" s="51"/>
      <c r="U11" s="51"/>
    </row>
    <row r="12" spans="2:21" x14ac:dyDescent="0.25">
      <c r="C12" s="50"/>
      <c r="D12" s="52"/>
      <c r="R12" s="143"/>
      <c r="S12" s="51"/>
      <c r="T12" s="51"/>
      <c r="U12" s="51"/>
    </row>
    <row r="13" spans="2:21" ht="15.75" thickBot="1" x14ac:dyDescent="0.3">
      <c r="C13" s="54" t="s">
        <v>110</v>
      </c>
      <c r="D13" s="53">
        <f>IF(B3&lt;12,"N/A",SUM('Quarter #3'!Q23+'Quarter #4'!Q23)/2)</f>
        <v>0.93573660714285711</v>
      </c>
    </row>
    <row r="14" spans="2:21" ht="15.75" thickBot="1" x14ac:dyDescent="0.3"/>
    <row r="15" spans="2:21" ht="15.75" thickBot="1" x14ac:dyDescent="0.3">
      <c r="B15" s="32"/>
      <c r="C15" s="33"/>
      <c r="D15" s="33"/>
      <c r="E15" s="34"/>
    </row>
    <row r="16" spans="2:21" ht="18.75" x14ac:dyDescent="0.3">
      <c r="B16" s="35"/>
      <c r="C16" s="180" t="str">
        <f>IF(AND(D13&gt;=92%,B3=12,C3=""),"Exam Optional - Congratulations !","You must take Exam!!")</f>
        <v>Exam Optional - Congratulations !</v>
      </c>
      <c r="D16" s="181"/>
      <c r="E16" s="36"/>
      <c r="G16" s="154" t="s">
        <v>113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</row>
    <row r="17" spans="2:24" ht="19.5" thickBot="1" x14ac:dyDescent="0.35">
      <c r="B17" s="35"/>
      <c r="C17" s="204"/>
      <c r="D17" s="205"/>
      <c r="E17" s="36"/>
      <c r="G17" s="124" t="s">
        <v>114</v>
      </c>
      <c r="W17" s="5"/>
      <c r="X17" s="159"/>
    </row>
    <row r="18" spans="2:24" ht="19.5" thickBot="1" x14ac:dyDescent="0.35">
      <c r="B18" s="37"/>
      <c r="C18" s="38"/>
      <c r="D18" s="38"/>
      <c r="E18" s="39"/>
      <c r="G18" s="124" t="s">
        <v>115</v>
      </c>
      <c r="U18" s="41"/>
      <c r="W18" s="5"/>
      <c r="X18" s="159"/>
    </row>
    <row r="21" spans="2:24" ht="15.75" thickBot="1" x14ac:dyDescent="0.3">
      <c r="C21" s="159"/>
      <c r="D21" s="159"/>
    </row>
    <row r="22" spans="2:24" x14ac:dyDescent="0.25">
      <c r="C22" s="159"/>
      <c r="D22" s="159"/>
      <c r="G22" s="135"/>
      <c r="H22" s="40" t="s">
        <v>95</v>
      </c>
      <c r="I22" s="127"/>
      <c r="J22" s="7"/>
      <c r="K22" s="7"/>
      <c r="L22" s="134" t="str">
        <f>IF(C3="","Does Not Apply To Honors &amp; College Prep",IF(K26&gt;=73%,"UCONN CREDIT EARNED","UCONN CREDIT NOT EARNED"))</f>
        <v>Does Not Apply To Honors &amp; College Prep</v>
      </c>
      <c r="M22" s="33"/>
      <c r="N22" s="33"/>
      <c r="O22" s="33"/>
      <c r="P22" s="34"/>
      <c r="Q22" s="135"/>
      <c r="S22" s="177" t="s">
        <v>108</v>
      </c>
      <c r="T22" s="212"/>
      <c r="U22" s="178"/>
    </row>
    <row r="23" spans="2:24" x14ac:dyDescent="0.25">
      <c r="G23" s="135"/>
      <c r="H23" s="108" t="s">
        <v>90</v>
      </c>
      <c r="I23" s="41"/>
      <c r="J23" s="41" t="s">
        <v>91</v>
      </c>
      <c r="K23" s="41"/>
      <c r="L23" s="41"/>
      <c r="M23" s="41"/>
      <c r="N23" s="41"/>
      <c r="O23" s="41"/>
      <c r="P23" s="141"/>
      <c r="Q23" s="135"/>
      <c r="S23" s="26"/>
      <c r="T23" s="41"/>
      <c r="U23" s="31"/>
    </row>
    <row r="24" spans="2:24" ht="18.75" x14ac:dyDescent="0.3">
      <c r="H24" s="150" t="str">
        <f>IF(C3="","N/A",SUM(M6+O6)/2)</f>
        <v>N/A</v>
      </c>
      <c r="I24" s="106" t="s">
        <v>83</v>
      </c>
      <c r="J24" s="106" t="str">
        <f>IF(H24="N/A","",0.75)</f>
        <v/>
      </c>
      <c r="K24" s="1" t="str">
        <f>IF(C3="","N/A",SUM(H24*J24))</f>
        <v>N/A</v>
      </c>
      <c r="L24" s="106" t="s">
        <v>92</v>
      </c>
      <c r="M24" s="151" t="str">
        <f>IF(H24="N/A","","1st &amp; 2nd Quarter = 75% of Grade")</f>
        <v/>
      </c>
      <c r="N24" s="128"/>
      <c r="O24" s="128"/>
      <c r="P24" s="31"/>
      <c r="S24" s="26" t="s">
        <v>109</v>
      </c>
      <c r="T24" s="106" t="s">
        <v>27</v>
      </c>
      <c r="U24" s="107" t="s">
        <v>7</v>
      </c>
    </row>
    <row r="25" spans="2:24" ht="18.75" x14ac:dyDescent="0.3">
      <c r="H25" s="156" t="str">
        <f>IF(C3="","N/A",IF($C$16="You must take Exam!!",Q6,"X"))</f>
        <v>N/A</v>
      </c>
      <c r="I25" s="106" t="s">
        <v>83</v>
      </c>
      <c r="J25" s="164" t="str">
        <f>IF(H25="N/A","",0.25)</f>
        <v/>
      </c>
      <c r="K25" s="1" t="str">
        <f>IF(C3="","N/A",SUM(H25*J25))</f>
        <v>N/A</v>
      </c>
      <c r="L25" s="121" t="s">
        <v>92</v>
      </c>
      <c r="M25" s="151" t="str">
        <f>IF(H25="N/A","","Semester Exam  = 25% of grade")</f>
        <v/>
      </c>
      <c r="N25" s="128"/>
      <c r="O25" s="128"/>
      <c r="P25" s="31"/>
      <c r="S25" s="26" t="s">
        <v>105</v>
      </c>
      <c r="T25" s="1" t="str">
        <f>'Jan Mid-Term'!M23</f>
        <v>N/A</v>
      </c>
      <c r="U25" s="107" t="str">
        <f>IF(T25="N/A","N/A",VLOOKUP(T25,'Quarter #1'!$Q$4:$R$15,2,TRUE))</f>
        <v>N/A</v>
      </c>
    </row>
    <row r="26" spans="2:24" ht="17.25" x14ac:dyDescent="0.3">
      <c r="H26" s="26"/>
      <c r="I26" s="41"/>
      <c r="J26" s="41"/>
      <c r="K26" s="1" t="str">
        <f>IF(C3="","N/A",SUM(K24+K25))</f>
        <v>N/A</v>
      </c>
      <c r="L26" s="130" t="str">
        <f>IF(C3="","-",VLOOKUP(K26,'Quarter #1'!$Q$4:$R$15,2,TRUE))</f>
        <v>-</v>
      </c>
      <c r="M26" s="151" t="str">
        <f>IF(K26="N/A","","FINAL SEMESTER GRADE")</f>
        <v/>
      </c>
      <c r="N26" s="129"/>
      <c r="O26" s="129"/>
      <c r="P26" s="31"/>
      <c r="S26" s="26" t="s">
        <v>106</v>
      </c>
      <c r="T26" s="1" t="str">
        <f>K26</f>
        <v>N/A</v>
      </c>
      <c r="U26" s="107" t="str">
        <f>IF(T26="N/A","N/A",VLOOKUP(T26,'Quarter #1'!$Q$4:$R$15,2,TRUE))</f>
        <v>N/A</v>
      </c>
    </row>
    <row r="27" spans="2:24" ht="15.75" thickBot="1" x14ac:dyDescent="0.3">
      <c r="H27" s="29"/>
      <c r="I27" s="43"/>
      <c r="J27" s="43"/>
      <c r="K27" s="43"/>
      <c r="L27" s="43"/>
      <c r="M27" s="43"/>
      <c r="N27" s="43"/>
      <c r="O27" s="43"/>
      <c r="P27" s="45"/>
      <c r="S27" s="26"/>
      <c r="T27" s="41"/>
      <c r="U27" s="31"/>
    </row>
    <row r="28" spans="2:24" ht="15.75" thickBot="1" x14ac:dyDescent="0.3">
      <c r="S28" s="29" t="s">
        <v>107</v>
      </c>
      <c r="T28" s="42" t="str">
        <f>IF(OR(T25="N/A",T26="N/A"),"N/A",SUM(T25:T26)/2)</f>
        <v>N/A</v>
      </c>
      <c r="U28" s="44" t="str">
        <f>IF(T28="N/A","N/A",VLOOKUP(T28,'Quarter #1'!$Q$4:$R$15,2,TRUE))</f>
        <v>N/A</v>
      </c>
    </row>
  </sheetData>
  <sheetProtection algorithmName="SHA-512" hashValue="+Sn4BkrAfPc+ymoB7HlCDB4TpwnLjk4hazOchrVLzvR9YDwL7u6sWb3G9XhxmCPDN6LemeEeINvX9xJSH6mIBQ==" saltValue="Rd3PO7HksjhtEauwl4xJuQ==" spinCount="100000" sheet="1" objects="1" scenarios="1"/>
  <mergeCells count="15">
    <mergeCell ref="S5:T5"/>
    <mergeCell ref="S4:T4"/>
    <mergeCell ref="S22:U22"/>
    <mergeCell ref="M4:N4"/>
    <mergeCell ref="O4:P4"/>
    <mergeCell ref="K4:L4"/>
    <mergeCell ref="Q4:R4"/>
    <mergeCell ref="G4:H4"/>
    <mergeCell ref="C11:D11"/>
    <mergeCell ref="C16:D17"/>
    <mergeCell ref="C6:D6"/>
    <mergeCell ref="C7:D7"/>
    <mergeCell ref="C9:D9"/>
    <mergeCell ref="C10:D10"/>
    <mergeCell ref="I4:J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Quarter #1</vt:lpstr>
      <vt:lpstr>Quarter #2</vt:lpstr>
      <vt:lpstr>Jan Mid-Term</vt:lpstr>
      <vt:lpstr>Quarter #3</vt:lpstr>
      <vt:lpstr>Quarter #4</vt:lpstr>
      <vt:lpstr>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Jim's</dc:creator>
  <cp:lastModifiedBy>Jim's</cp:lastModifiedBy>
  <dcterms:created xsi:type="dcterms:W3CDTF">2015-02-03T00:13:19Z</dcterms:created>
  <dcterms:modified xsi:type="dcterms:W3CDTF">2015-11-18T05:43:58Z</dcterms:modified>
</cp:coreProperties>
</file>